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45" windowWidth="15375" windowHeight="4845"/>
  </bookViews>
  <sheets>
    <sheet name="Notes" sheetId="10" r:id="rId1"/>
    <sheet name="Pace of change parameters" sheetId="4" r:id="rId2"/>
    <sheet name="2016-17" sheetId="3" r:id="rId3"/>
    <sheet name="2017-18" sheetId="6" r:id="rId4"/>
    <sheet name="2018-19" sheetId="7" r:id="rId5"/>
    <sheet name="2019-20" sheetId="8" r:id="rId6"/>
    <sheet name="2020-21" sheetId="9" r:id="rId7"/>
  </sheets>
  <definedNames>
    <definedName name="_xlnm.Print_Area" localSheetId="0">Notes!$A$1:$D$65</definedName>
    <definedName name="_xlnm.Print_Area" localSheetId="1">'Pace of change parameters'!$A$1:$I$37</definedName>
    <definedName name="_xlnm.Print_Titles" localSheetId="2">'2016-17'!$6:$7</definedName>
    <definedName name="_xlnm.Print_Titles" localSheetId="3">'2017-18'!$6:$7</definedName>
    <definedName name="_xlnm.Print_Titles" localSheetId="4">'2018-19'!$6:$7</definedName>
    <definedName name="_xlnm.Print_Titles" localSheetId="5">'2019-20'!$6:$7</definedName>
    <definedName name="_xlnm.Print_Titles" localSheetId="6">'2020-21'!$6:$7</definedName>
  </definedNames>
  <calcPr calcId="145621"/>
</workbook>
</file>

<file path=xl/calcChain.xml><?xml version="1.0" encoding="utf-8"?>
<calcChain xmlns="http://schemas.openxmlformats.org/spreadsheetml/2006/main">
  <c r="F13" i="4" l="1"/>
  <c r="E10" i="4"/>
  <c r="I15" i="4" l="1"/>
  <c r="H13" i="4" l="1"/>
  <c r="I13" i="4"/>
  <c r="G13" i="4"/>
  <c r="G20" i="4" l="1"/>
  <c r="F20" i="4" l="1"/>
  <c r="E20" i="4"/>
  <c r="M219" i="9" l="1"/>
  <c r="M282" i="9" s="1"/>
  <c r="M219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273" i="9" l="1"/>
  <c r="M267" i="9"/>
  <c r="M264" i="9"/>
  <c r="M283" i="9"/>
  <c r="M265" i="9"/>
  <c r="M246" i="9"/>
  <c r="M260" i="9"/>
  <c r="M269" i="9"/>
  <c r="M250" i="9"/>
  <c r="M247" i="9"/>
  <c r="M289" i="9"/>
  <c r="M291" i="9"/>
  <c r="M280" i="9"/>
  <c r="M288" i="9"/>
  <c r="M240" i="9"/>
  <c r="M287" i="9"/>
  <c r="M249" i="9"/>
  <c r="M270" i="9"/>
  <c r="M231" i="9"/>
  <c r="M286" i="9"/>
  <c r="M224" i="9"/>
  <c r="M242" i="9"/>
  <c r="M268" i="9"/>
  <c r="M263" i="9"/>
  <c r="M245" i="9"/>
  <c r="M285" i="9"/>
  <c r="M266" i="9"/>
  <c r="M233" i="9"/>
  <c r="M284" i="9"/>
  <c r="M223" i="9"/>
  <c r="M232" i="9"/>
  <c r="M251" i="9"/>
  <c r="M271" i="9"/>
  <c r="M225" i="9"/>
  <c r="M234" i="9"/>
  <c r="M253" i="9"/>
  <c r="M277" i="9"/>
  <c r="M226" i="9"/>
  <c r="M235" i="9"/>
  <c r="M254" i="9"/>
  <c r="M278" i="9"/>
  <c r="M237" i="9"/>
  <c r="M252" i="9"/>
  <c r="M248" i="9"/>
  <c r="M228" i="9"/>
  <c r="M236" i="9"/>
  <c r="M256" i="9"/>
  <c r="M279" i="9"/>
  <c r="M238" i="9"/>
  <c r="M261" i="9"/>
  <c r="M281" i="9"/>
  <c r="M239" i="9"/>
  <c r="M262" i="9"/>
  <c r="M291" i="8"/>
  <c r="M286" i="8"/>
  <c r="M282" i="8"/>
  <c r="M278" i="8"/>
  <c r="M270" i="8"/>
  <c r="M266" i="8"/>
  <c r="M262" i="8"/>
  <c r="M254" i="8"/>
  <c r="M250" i="8"/>
  <c r="M246" i="8"/>
  <c r="M239" i="8"/>
  <c r="M235" i="8"/>
  <c r="M231" i="8"/>
  <c r="M226" i="8"/>
  <c r="M289" i="8"/>
  <c r="M285" i="8"/>
  <c r="M281" i="8"/>
  <c r="M277" i="8"/>
  <c r="M269" i="8"/>
  <c r="M265" i="8"/>
  <c r="M261" i="8"/>
  <c r="M253" i="8"/>
  <c r="M249" i="8"/>
  <c r="M245" i="8"/>
  <c r="M238" i="8"/>
  <c r="M234" i="8"/>
  <c r="M225" i="8"/>
  <c r="M287" i="8"/>
  <c r="M283" i="8"/>
  <c r="M279" i="8"/>
  <c r="M271" i="8"/>
  <c r="M267" i="8"/>
  <c r="M263" i="8"/>
  <c r="M256" i="8"/>
  <c r="M251" i="8"/>
  <c r="M247" i="8"/>
  <c r="M240" i="8"/>
  <c r="M236" i="8"/>
  <c r="M232" i="8"/>
  <c r="M228" i="8"/>
  <c r="M223" i="8"/>
  <c r="M288" i="8"/>
  <c r="M268" i="8"/>
  <c r="M248" i="8"/>
  <c r="M260" i="8"/>
  <c r="M284" i="8"/>
  <c r="M264" i="8"/>
  <c r="M242" i="8"/>
  <c r="M280" i="8"/>
  <c r="M273" i="8"/>
  <c r="M252" i="8"/>
  <c r="M233" i="8"/>
  <c r="M224" i="8"/>
  <c r="M237" i="8"/>
  <c r="M219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291" i="7" l="1"/>
  <c r="M286" i="7"/>
  <c r="M282" i="7"/>
  <c r="M278" i="7"/>
  <c r="M270" i="7"/>
  <c r="M266" i="7"/>
  <c r="M262" i="7"/>
  <c r="M254" i="7"/>
  <c r="M250" i="7"/>
  <c r="M246" i="7"/>
  <c r="M239" i="7"/>
  <c r="M235" i="7"/>
  <c r="M231" i="7"/>
  <c r="M226" i="7"/>
  <c r="M289" i="7"/>
  <c r="M285" i="7"/>
  <c r="M281" i="7"/>
  <c r="M277" i="7"/>
  <c r="M269" i="7"/>
  <c r="M265" i="7"/>
  <c r="M261" i="7"/>
  <c r="M253" i="7"/>
  <c r="M249" i="7"/>
  <c r="M245" i="7"/>
  <c r="M238" i="7"/>
  <c r="M234" i="7"/>
  <c r="M225" i="7"/>
  <c r="M287" i="7"/>
  <c r="M283" i="7"/>
  <c r="M279" i="7"/>
  <c r="M271" i="7"/>
  <c r="M267" i="7"/>
  <c r="M263" i="7"/>
  <c r="M256" i="7"/>
  <c r="M251" i="7"/>
  <c r="M247" i="7"/>
  <c r="M240" i="7"/>
  <c r="M236" i="7"/>
  <c r="M232" i="7"/>
  <c r="M228" i="7"/>
  <c r="M223" i="7"/>
  <c r="M288" i="7"/>
  <c r="M268" i="7"/>
  <c r="M248" i="7"/>
  <c r="M260" i="7"/>
  <c r="M284" i="7"/>
  <c r="M264" i="7"/>
  <c r="M242" i="7"/>
  <c r="M237" i="7"/>
  <c r="M273" i="7"/>
  <c r="M252" i="7"/>
  <c r="M233" i="7"/>
  <c r="M224" i="7"/>
  <c r="M280" i="7"/>
  <c r="M219" i="6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291" i="6" l="1"/>
  <c r="M286" i="6"/>
  <c r="M282" i="6"/>
  <c r="M278" i="6"/>
  <c r="M270" i="6"/>
  <c r="M266" i="6"/>
  <c r="M262" i="6"/>
  <c r="M254" i="6"/>
  <c r="M250" i="6"/>
  <c r="M246" i="6"/>
  <c r="M239" i="6"/>
  <c r="M235" i="6"/>
  <c r="M231" i="6"/>
  <c r="M226" i="6"/>
  <c r="M289" i="6"/>
  <c r="M285" i="6"/>
  <c r="M281" i="6"/>
  <c r="M277" i="6"/>
  <c r="M269" i="6"/>
  <c r="M265" i="6"/>
  <c r="M261" i="6"/>
  <c r="M253" i="6"/>
  <c r="M249" i="6"/>
  <c r="M245" i="6"/>
  <c r="M238" i="6"/>
  <c r="M234" i="6"/>
  <c r="M225" i="6"/>
  <c r="M287" i="6"/>
  <c r="M283" i="6"/>
  <c r="M279" i="6"/>
  <c r="M271" i="6"/>
  <c r="M267" i="6"/>
  <c r="M263" i="6"/>
  <c r="M256" i="6"/>
  <c r="M251" i="6"/>
  <c r="M247" i="6"/>
  <c r="M240" i="6"/>
  <c r="M236" i="6"/>
  <c r="M232" i="6"/>
  <c r="M228" i="6"/>
  <c r="M223" i="6"/>
  <c r="M288" i="6"/>
  <c r="M268" i="6"/>
  <c r="M248" i="6"/>
  <c r="M280" i="6"/>
  <c r="M284" i="6"/>
  <c r="M264" i="6"/>
  <c r="M242" i="6"/>
  <c r="M237" i="6"/>
  <c r="M273" i="6"/>
  <c r="M252" i="6"/>
  <c r="M233" i="6"/>
  <c r="M224" i="6"/>
  <c r="M260" i="6"/>
  <c r="M217" i="3" l="1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N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D228" i="3" l="1"/>
  <c r="D219" i="3"/>
  <c r="N16" i="3"/>
  <c r="N18" i="3"/>
  <c r="N20" i="3"/>
  <c r="N22" i="3"/>
  <c r="N24" i="3"/>
  <c r="N26" i="3"/>
  <c r="N28" i="3"/>
  <c r="N30" i="3"/>
  <c r="N31" i="3"/>
  <c r="N73" i="3"/>
  <c r="N75" i="3"/>
  <c r="N77" i="3"/>
  <c r="N79" i="3"/>
  <c r="N136" i="3"/>
  <c r="N48" i="3"/>
  <c r="N50" i="3"/>
  <c r="N52" i="3"/>
  <c r="N54" i="3"/>
  <c r="N56" i="3"/>
  <c r="N58" i="3"/>
  <c r="N60" i="3"/>
  <c r="N62" i="3"/>
  <c r="N105" i="3"/>
  <c r="N107" i="3"/>
  <c r="N200" i="3"/>
  <c r="N104" i="3"/>
  <c r="N215" i="3"/>
  <c r="N191" i="3"/>
  <c r="N159" i="3"/>
  <c r="N127" i="3"/>
  <c r="N11" i="3"/>
  <c r="N13" i="3"/>
  <c r="N15" i="3"/>
  <c r="N80" i="3"/>
  <c r="N82" i="3"/>
  <c r="N84" i="3"/>
  <c r="N86" i="3"/>
  <c r="N88" i="3"/>
  <c r="N90" i="3"/>
  <c r="N92" i="3"/>
  <c r="N94" i="3"/>
  <c r="N95" i="3"/>
  <c r="N168" i="3"/>
  <c r="N72" i="3"/>
  <c r="N40" i="3"/>
  <c r="N41" i="3"/>
  <c r="N43" i="3"/>
  <c r="N45" i="3"/>
  <c r="N47" i="3"/>
  <c r="N112" i="3"/>
  <c r="N114" i="3"/>
  <c r="N33" i="3"/>
  <c r="N35" i="3"/>
  <c r="N37" i="3"/>
  <c r="N39" i="3"/>
  <c r="N97" i="3"/>
  <c r="N99" i="3"/>
  <c r="N101" i="3"/>
  <c r="N103" i="3"/>
  <c r="N161" i="3"/>
  <c r="N163" i="3"/>
  <c r="N165" i="3"/>
  <c r="N167" i="3"/>
  <c r="N109" i="3"/>
  <c r="N111" i="3"/>
  <c r="N144" i="3"/>
  <c r="N146" i="3"/>
  <c r="N148" i="3"/>
  <c r="N150" i="3"/>
  <c r="N152" i="3"/>
  <c r="N154" i="3"/>
  <c r="N156" i="3"/>
  <c r="N158" i="3"/>
  <c r="N169" i="3"/>
  <c r="N171" i="3"/>
  <c r="N173" i="3"/>
  <c r="N175" i="3"/>
  <c r="N216" i="3"/>
  <c r="N65" i="3"/>
  <c r="N67" i="3"/>
  <c r="N69" i="3"/>
  <c r="N71" i="3"/>
  <c r="N129" i="3"/>
  <c r="N131" i="3"/>
  <c r="N133" i="3"/>
  <c r="N135" i="3"/>
  <c r="N193" i="3"/>
  <c r="N195" i="3"/>
  <c r="N197" i="3"/>
  <c r="N199" i="3"/>
  <c r="N116" i="3"/>
  <c r="N118" i="3"/>
  <c r="N120" i="3"/>
  <c r="N122" i="3"/>
  <c r="N124" i="3"/>
  <c r="N126" i="3"/>
  <c r="N137" i="3"/>
  <c r="N139" i="3"/>
  <c r="N141" i="3"/>
  <c r="N143" i="3"/>
  <c r="N176" i="3"/>
  <c r="N178" i="3"/>
  <c r="N180" i="3"/>
  <c r="N182" i="3"/>
  <c r="N184" i="3"/>
  <c r="N186" i="3"/>
  <c r="N188" i="3"/>
  <c r="N190" i="3"/>
  <c r="N201" i="3"/>
  <c r="N203" i="3"/>
  <c r="N205" i="3"/>
  <c r="N207" i="3"/>
  <c r="N209" i="3"/>
  <c r="N211" i="3"/>
  <c r="N17" i="3"/>
  <c r="N19" i="3"/>
  <c r="N21" i="3"/>
  <c r="N23" i="3"/>
  <c r="N32" i="3"/>
  <c r="N34" i="3"/>
  <c r="N36" i="3"/>
  <c r="N38" i="3"/>
  <c r="N49" i="3"/>
  <c r="N51" i="3"/>
  <c r="N53" i="3"/>
  <c r="N55" i="3"/>
  <c r="N64" i="3"/>
  <c r="N66" i="3"/>
  <c r="N68" i="3"/>
  <c r="N70" i="3"/>
  <c r="N81" i="3"/>
  <c r="N83" i="3"/>
  <c r="N85" i="3"/>
  <c r="N87" i="3"/>
  <c r="N96" i="3"/>
  <c r="N98" i="3"/>
  <c r="N100" i="3"/>
  <c r="N102" i="3"/>
  <c r="N113" i="3"/>
  <c r="N115" i="3"/>
  <c r="N117" i="3"/>
  <c r="N119" i="3"/>
  <c r="N128" i="3"/>
  <c r="N130" i="3"/>
  <c r="N132" i="3"/>
  <c r="N134" i="3"/>
  <c r="N145" i="3"/>
  <c r="N147" i="3"/>
  <c r="N149" i="3"/>
  <c r="N151" i="3"/>
  <c r="N160" i="3"/>
  <c r="N162" i="3"/>
  <c r="N164" i="3"/>
  <c r="N166" i="3"/>
  <c r="N177" i="3"/>
  <c r="N179" i="3"/>
  <c r="N181" i="3"/>
  <c r="N183" i="3"/>
  <c r="N192" i="3"/>
  <c r="N194" i="3"/>
  <c r="N196" i="3"/>
  <c r="N198" i="3"/>
  <c r="N10" i="3"/>
  <c r="N12" i="3"/>
  <c r="N14" i="3"/>
  <c r="N25" i="3"/>
  <c r="N27" i="3"/>
  <c r="N29" i="3"/>
  <c r="N42" i="3"/>
  <c r="N44" i="3"/>
  <c r="N46" i="3"/>
  <c r="N57" i="3"/>
  <c r="N59" i="3"/>
  <c r="N61" i="3"/>
  <c r="N74" i="3"/>
  <c r="N76" i="3"/>
  <c r="N78" i="3"/>
  <c r="N89" i="3"/>
  <c r="N91" i="3"/>
  <c r="N93" i="3"/>
  <c r="N106" i="3"/>
  <c r="N108" i="3"/>
  <c r="N110" i="3"/>
  <c r="N121" i="3"/>
  <c r="N123" i="3"/>
  <c r="N125" i="3"/>
  <c r="N138" i="3"/>
  <c r="N140" i="3"/>
  <c r="N142" i="3"/>
  <c r="N153" i="3"/>
  <c r="N155" i="3"/>
  <c r="N157" i="3"/>
  <c r="N170" i="3"/>
  <c r="N172" i="3"/>
  <c r="N174" i="3"/>
  <c r="N185" i="3"/>
  <c r="N187" i="3"/>
  <c r="N189" i="3"/>
  <c r="N202" i="3"/>
  <c r="N204" i="3"/>
  <c r="N206" i="3"/>
  <c r="N208" i="3"/>
  <c r="N210" i="3"/>
  <c r="N212" i="3"/>
  <c r="N214" i="3"/>
  <c r="N217" i="3"/>
  <c r="N213" i="3"/>
  <c r="H18" i="4"/>
  <c r="F18" i="4"/>
  <c r="F17" i="4" s="1"/>
  <c r="G18" i="4"/>
  <c r="G17" i="4" l="1"/>
  <c r="L225" i="3"/>
  <c r="L224" i="3"/>
  <c r="M9" i="3"/>
  <c r="L226" i="3" l="1"/>
  <c r="N9" i="3" l="1"/>
  <c r="I5" i="4"/>
  <c r="N219" i="3" l="1"/>
  <c r="I10" i="4"/>
  <c r="G19" i="4"/>
  <c r="G5" i="4"/>
  <c r="L223" i="3" l="1"/>
  <c r="N228" i="3"/>
  <c r="L228" i="3" s="1"/>
  <c r="G10" i="4"/>
  <c r="M219" i="3" l="1"/>
  <c r="H19" i="4"/>
  <c r="F19" i="4"/>
  <c r="E19" i="4"/>
  <c r="E18" i="4"/>
  <c r="E17" i="4" s="1"/>
  <c r="H5" i="4"/>
  <c r="F5" i="4"/>
  <c r="E5" i="4"/>
  <c r="M291" i="3" l="1"/>
  <c r="M286" i="3"/>
  <c r="M282" i="3"/>
  <c r="M278" i="3"/>
  <c r="M270" i="3"/>
  <c r="M289" i="3"/>
  <c r="M285" i="3"/>
  <c r="M281" i="3"/>
  <c r="M277" i="3"/>
  <c r="M269" i="3"/>
  <c r="M287" i="3"/>
  <c r="M283" i="3"/>
  <c r="M279" i="3"/>
  <c r="M271" i="3"/>
  <c r="M267" i="3"/>
  <c r="M288" i="3"/>
  <c r="M268" i="3"/>
  <c r="M263" i="3"/>
  <c r="M256" i="3"/>
  <c r="M251" i="3"/>
  <c r="M247" i="3"/>
  <c r="M240" i="3"/>
  <c r="M236" i="3"/>
  <c r="M232" i="3"/>
  <c r="M228" i="3"/>
  <c r="M223" i="3"/>
  <c r="M265" i="3"/>
  <c r="M253" i="3"/>
  <c r="M245" i="3"/>
  <c r="M284" i="3"/>
  <c r="M266" i="3"/>
  <c r="M262" i="3"/>
  <c r="M254" i="3"/>
  <c r="M250" i="3"/>
  <c r="M246" i="3"/>
  <c r="M239" i="3"/>
  <c r="M235" i="3"/>
  <c r="M231" i="3"/>
  <c r="M226" i="3"/>
  <c r="M280" i="3"/>
  <c r="M249" i="3"/>
  <c r="M234" i="3"/>
  <c r="M273" i="3"/>
  <c r="M264" i="3"/>
  <c r="M260" i="3"/>
  <c r="M252" i="3"/>
  <c r="M248" i="3"/>
  <c r="M242" i="3"/>
  <c r="M237" i="3"/>
  <c r="M233" i="3"/>
  <c r="M224" i="3"/>
  <c r="M261" i="3"/>
  <c r="M238" i="3"/>
  <c r="M225" i="3"/>
  <c r="H10" i="4"/>
  <c r="F10" i="4"/>
  <c r="N5" i="3" l="1"/>
  <c r="E5" i="3"/>
  <c r="L219" i="3" l="1"/>
  <c r="D5" i="3"/>
  <c r="L251" i="3" l="1"/>
  <c r="L240" i="3" l="1"/>
  <c r="L239" i="3"/>
  <c r="L252" i="3"/>
  <c r="L233" i="3"/>
  <c r="L246" i="3"/>
  <c r="L249" i="3"/>
  <c r="L248" i="3"/>
  <c r="L247" i="3"/>
  <c r="L254" i="3"/>
  <c r="L231" i="3"/>
  <c r="N242" i="3"/>
  <c r="L285" i="3"/>
  <c r="L283" i="3"/>
  <c r="L286" i="3"/>
  <c r="L280" i="3"/>
  <c r="L245" i="3"/>
  <c r="N256" i="3"/>
  <c r="L253" i="3"/>
  <c r="D256" i="3"/>
  <c r="L237" i="3"/>
  <c r="L234" i="3"/>
  <c r="L236" i="3"/>
  <c r="L250" i="3"/>
  <c r="L232" i="3"/>
  <c r="L238" i="3"/>
  <c r="L235" i="3"/>
  <c r="D242" i="3"/>
  <c r="L284" i="3" l="1"/>
  <c r="L288" i="3"/>
  <c r="L279" i="3"/>
  <c r="L282" i="3"/>
  <c r="L256" i="3"/>
  <c r="L287" i="3"/>
  <c r="D291" i="3"/>
  <c r="L278" i="3"/>
  <c r="L277" i="3"/>
  <c r="N291" i="3"/>
  <c r="L289" i="3"/>
  <c r="L281" i="3"/>
  <c r="L242" i="3"/>
  <c r="L291" i="3" l="1"/>
  <c r="L268" i="3" l="1"/>
  <c r="L267" i="3" l="1"/>
  <c r="L266" i="3"/>
  <c r="L265" i="3"/>
  <c r="L271" i="3"/>
  <c r="L263" i="3"/>
  <c r="L269" i="3"/>
  <c r="L262" i="3"/>
  <c r="L264" i="3"/>
  <c r="L270" i="3"/>
  <c r="D273" i="3"/>
  <c r="N273" i="3"/>
  <c r="L260" i="3"/>
  <c r="L261" i="3"/>
  <c r="L273" i="3" l="1"/>
  <c r="M214" i="9" l="1"/>
  <c r="M210" i="9"/>
  <c r="M206" i="9"/>
  <c r="M202" i="9"/>
  <c r="M198" i="9"/>
  <c r="M194" i="9"/>
  <c r="M190" i="9"/>
  <c r="M186" i="9"/>
  <c r="M182" i="9"/>
  <c r="M178" i="9"/>
  <c r="M174" i="9"/>
  <c r="M170" i="9"/>
  <c r="M166" i="9"/>
  <c r="M162" i="9"/>
  <c r="M158" i="9"/>
  <c r="M154" i="9"/>
  <c r="M150" i="9"/>
  <c r="M146" i="9"/>
  <c r="M142" i="9"/>
  <c r="M138" i="9"/>
  <c r="M134" i="9"/>
  <c r="M130" i="9"/>
  <c r="M126" i="9"/>
  <c r="M122" i="9"/>
  <c r="M118" i="9"/>
  <c r="M114" i="9"/>
  <c r="M110" i="9"/>
  <c r="M106" i="9"/>
  <c r="M102" i="9"/>
  <c r="M98" i="9"/>
  <c r="M94" i="9"/>
  <c r="M90" i="9"/>
  <c r="M86" i="9"/>
  <c r="M82" i="9"/>
  <c r="M78" i="9"/>
  <c r="M74" i="9"/>
  <c r="M70" i="9"/>
  <c r="M66" i="9"/>
  <c r="M62" i="9"/>
  <c r="M58" i="9"/>
  <c r="M54" i="9"/>
  <c r="M50" i="9"/>
  <c r="M47" i="9"/>
  <c r="M45" i="9"/>
  <c r="M43" i="9"/>
  <c r="M41" i="9"/>
  <c r="M39" i="9"/>
  <c r="M37" i="9"/>
  <c r="M35" i="9"/>
  <c r="M33" i="9"/>
  <c r="M31" i="9"/>
  <c r="M29" i="9"/>
  <c r="M27" i="9"/>
  <c r="M25" i="9"/>
  <c r="M23" i="9"/>
  <c r="M21" i="9"/>
  <c r="M19" i="9"/>
  <c r="M17" i="9"/>
  <c r="M15" i="9"/>
  <c r="M13" i="9"/>
  <c r="M11" i="9"/>
  <c r="M9" i="9"/>
  <c r="M217" i="9"/>
  <c r="M213" i="9"/>
  <c r="M209" i="9"/>
  <c r="M205" i="9"/>
  <c r="M201" i="9"/>
  <c r="M197" i="9"/>
  <c r="M193" i="9"/>
  <c r="M189" i="9"/>
  <c r="M185" i="9"/>
  <c r="M181" i="9"/>
  <c r="M177" i="9"/>
  <c r="M173" i="9"/>
  <c r="M169" i="9"/>
  <c r="M165" i="9"/>
  <c r="M161" i="9"/>
  <c r="M157" i="9"/>
  <c r="M153" i="9"/>
  <c r="M149" i="9"/>
  <c r="M145" i="9"/>
  <c r="M141" i="9"/>
  <c r="M137" i="9"/>
  <c r="M133" i="9"/>
  <c r="M129" i="9"/>
  <c r="M216" i="9"/>
  <c r="M212" i="9"/>
  <c r="M208" i="9"/>
  <c r="M204" i="9"/>
  <c r="M200" i="9"/>
  <c r="M196" i="9"/>
  <c r="M192" i="9"/>
  <c r="M188" i="9"/>
  <c r="M184" i="9"/>
  <c r="M180" i="9"/>
  <c r="M176" i="9"/>
  <c r="M172" i="9"/>
  <c r="M168" i="9"/>
  <c r="M164" i="9"/>
  <c r="M160" i="9"/>
  <c r="M156" i="9"/>
  <c r="M152" i="9"/>
  <c r="M148" i="9"/>
  <c r="M144" i="9"/>
  <c r="M140" i="9"/>
  <c r="M136" i="9"/>
  <c r="M132" i="9"/>
  <c r="M128" i="9"/>
  <c r="M124" i="9"/>
  <c r="M120" i="9"/>
  <c r="M116" i="9"/>
  <c r="M112" i="9"/>
  <c r="M108" i="9"/>
  <c r="M104" i="9"/>
  <c r="M100" i="9"/>
  <c r="M96" i="9"/>
  <c r="M92" i="9"/>
  <c r="M88" i="9"/>
  <c r="M84" i="9"/>
  <c r="M80" i="9"/>
  <c r="M76" i="9"/>
  <c r="M72" i="9"/>
  <c r="M68" i="9"/>
  <c r="M64" i="9"/>
  <c r="M60" i="9"/>
  <c r="M56" i="9"/>
  <c r="M52" i="9"/>
  <c r="M48" i="9"/>
  <c r="M46" i="9"/>
  <c r="M44" i="9"/>
  <c r="M42" i="9"/>
  <c r="M40" i="9"/>
  <c r="M38" i="9"/>
  <c r="M36" i="9"/>
  <c r="M34" i="9"/>
  <c r="M32" i="9"/>
  <c r="M30" i="9"/>
  <c r="M28" i="9"/>
  <c r="M26" i="9"/>
  <c r="M24" i="9"/>
  <c r="M22" i="9"/>
  <c r="M20" i="9"/>
  <c r="M18" i="9"/>
  <c r="M16" i="9"/>
  <c r="M14" i="9"/>
  <c r="M12" i="9"/>
  <c r="M10" i="9"/>
  <c r="M215" i="9"/>
  <c r="M211" i="9"/>
  <c r="M207" i="9"/>
  <c r="M203" i="9"/>
  <c r="M199" i="9"/>
  <c r="M195" i="9"/>
  <c r="M191" i="9"/>
  <c r="M187" i="9"/>
  <c r="M183" i="9"/>
  <c r="M179" i="9"/>
  <c r="M175" i="9"/>
  <c r="M171" i="9"/>
  <c r="M167" i="9"/>
  <c r="M163" i="9"/>
  <c r="M159" i="9"/>
  <c r="M155" i="9"/>
  <c r="M151" i="9"/>
  <c r="M147" i="9"/>
  <c r="M143" i="9"/>
  <c r="M139" i="9"/>
  <c r="M135" i="9"/>
  <c r="M131" i="9"/>
  <c r="M127" i="9"/>
  <c r="M123" i="9"/>
  <c r="M119" i="9"/>
  <c r="M115" i="9"/>
  <c r="M111" i="9"/>
  <c r="M107" i="9"/>
  <c r="M103" i="9"/>
  <c r="M99" i="9"/>
  <c r="M95" i="9"/>
  <c r="M91" i="9"/>
  <c r="M87" i="9"/>
  <c r="M83" i="9"/>
  <c r="M79" i="9"/>
  <c r="M75" i="9"/>
  <c r="M71" i="9"/>
  <c r="M67" i="9"/>
  <c r="M63" i="9"/>
  <c r="M59" i="9"/>
  <c r="M55" i="9"/>
  <c r="M51" i="9"/>
  <c r="M113" i="9"/>
  <c r="M97" i="9"/>
  <c r="M81" i="9"/>
  <c r="M65" i="9"/>
  <c r="M49" i="9"/>
  <c r="M89" i="9"/>
  <c r="M117" i="9"/>
  <c r="M101" i="9"/>
  <c r="M85" i="9"/>
  <c r="M69" i="9"/>
  <c r="M125" i="9"/>
  <c r="M109" i="9"/>
  <c r="M93" i="9"/>
  <c r="M77" i="9"/>
  <c r="M61" i="9"/>
  <c r="M121" i="9"/>
  <c r="M105" i="9"/>
  <c r="M73" i="9"/>
  <c r="M57" i="9"/>
  <c r="M53" i="9"/>
  <c r="I18" i="4"/>
  <c r="I19" i="4"/>
  <c r="K40" i="3" l="1"/>
  <c r="K211" i="3"/>
  <c r="K101" i="3"/>
  <c r="J101" i="3"/>
  <c r="V101" i="3" s="1"/>
  <c r="AA89" i="6"/>
  <c r="K56" i="3"/>
  <c r="J56" i="3"/>
  <c r="V56" i="3" s="1"/>
  <c r="J40" i="3" l="1"/>
  <c r="V40" i="3" s="1"/>
  <c r="O40" i="3"/>
  <c r="R40" i="3" s="1"/>
  <c r="O211" i="3"/>
  <c r="S211" i="3" s="1"/>
  <c r="O56" i="3"/>
  <c r="O101" i="3"/>
  <c r="J211" i="3"/>
  <c r="V211" i="3" s="1"/>
  <c r="AA178" i="7"/>
  <c r="AA152" i="7"/>
  <c r="AA33" i="7"/>
  <c r="AA184" i="7"/>
  <c r="AA167" i="3"/>
  <c r="AA210" i="7"/>
  <c r="AA138" i="7"/>
  <c r="AA62" i="7"/>
  <c r="AA59" i="7"/>
  <c r="AA160" i="7"/>
  <c r="AA217" i="7"/>
  <c r="AA164" i="7"/>
  <c r="AA159" i="7"/>
  <c r="AA183" i="7"/>
  <c r="AA111" i="7"/>
  <c r="AA38" i="7"/>
  <c r="AA203" i="7"/>
  <c r="AA100" i="7"/>
  <c r="AA112" i="7"/>
  <c r="AA76" i="3"/>
  <c r="AA191" i="3"/>
  <c r="AA110" i="3"/>
  <c r="AA50" i="3"/>
  <c r="AA94" i="3"/>
  <c r="AA26" i="3"/>
  <c r="AA211" i="3"/>
  <c r="AA34" i="3"/>
  <c r="AA69" i="6"/>
  <c r="AA61" i="6"/>
  <c r="AA179" i="6"/>
  <c r="AA87" i="6"/>
  <c r="AA31" i="6"/>
  <c r="AA142" i="6"/>
  <c r="AA197" i="6"/>
  <c r="AA66" i="6"/>
  <c r="AA57" i="6"/>
  <c r="AA109" i="6"/>
  <c r="AA14" i="6"/>
  <c r="AA28" i="6"/>
  <c r="AA161" i="6"/>
  <c r="AA102" i="6"/>
  <c r="AA91" i="6"/>
  <c r="AA167" i="6"/>
  <c r="AA12" i="6"/>
  <c r="AA153" i="6"/>
  <c r="AA30" i="6"/>
  <c r="AA202" i="6"/>
  <c r="AA166" i="6"/>
  <c r="AA150" i="6"/>
  <c r="AA53" i="6"/>
  <c r="AA18" i="6"/>
  <c r="AA40" i="6"/>
  <c r="AA214" i="6"/>
  <c r="AA122" i="6"/>
  <c r="AA124" i="6"/>
  <c r="AA174" i="6"/>
  <c r="AA108" i="6"/>
  <c r="AA121" i="6"/>
  <c r="AA173" i="6"/>
  <c r="AA191" i="6"/>
  <c r="AA78" i="6"/>
  <c r="AA59" i="6"/>
  <c r="AA145" i="6"/>
  <c r="AA146" i="6"/>
  <c r="AA187" i="6"/>
  <c r="AA70" i="6"/>
  <c r="AA115" i="6"/>
  <c r="AA58" i="6"/>
  <c r="K103" i="3"/>
  <c r="J103" i="3"/>
  <c r="V103" i="3" s="1"/>
  <c r="K168" i="3"/>
  <c r="J168" i="3"/>
  <c r="V168" i="3" s="1"/>
  <c r="K109" i="3"/>
  <c r="J109" i="3"/>
  <c r="V109" i="3" s="1"/>
  <c r="K94" i="3"/>
  <c r="J94" i="3"/>
  <c r="V94" i="3" s="1"/>
  <c r="K195" i="3"/>
  <c r="J195" i="3"/>
  <c r="V195" i="3" s="1"/>
  <c r="K51" i="3"/>
  <c r="J51" i="3"/>
  <c r="V51" i="3" s="1"/>
  <c r="K202" i="3"/>
  <c r="J202" i="3"/>
  <c r="V202" i="3" s="1"/>
  <c r="AA211" i="6"/>
  <c r="AA110" i="6"/>
  <c r="AA138" i="6"/>
  <c r="AA192" i="6"/>
  <c r="AA185" i="6"/>
  <c r="AA27" i="6"/>
  <c r="AA97" i="6"/>
  <c r="AA81" i="6"/>
  <c r="AA194" i="6"/>
  <c r="AA184" i="6"/>
  <c r="AA131" i="6"/>
  <c r="AA17" i="6"/>
  <c r="AA67" i="6"/>
  <c r="K41" i="3"/>
  <c r="J41" i="3"/>
  <c r="V41" i="3" s="1"/>
  <c r="K112" i="3"/>
  <c r="J112" i="3"/>
  <c r="V112" i="3" s="1"/>
  <c r="K73" i="3"/>
  <c r="J73" i="3"/>
  <c r="V73" i="3" s="1"/>
  <c r="K186" i="3"/>
  <c r="J186" i="3"/>
  <c r="V186" i="3" s="1"/>
  <c r="K52" i="3"/>
  <c r="J52" i="3"/>
  <c r="V52" i="3" s="1"/>
  <c r="K39" i="3"/>
  <c r="J39" i="3"/>
  <c r="V39" i="3" s="1"/>
  <c r="K33" i="3"/>
  <c r="J33" i="3"/>
  <c r="V33" i="3" s="1"/>
  <c r="AA42" i="6"/>
  <c r="AA130" i="6"/>
  <c r="AA196" i="6"/>
  <c r="AA104" i="6"/>
  <c r="K147" i="3"/>
  <c r="J147" i="3"/>
  <c r="V147" i="3" s="1"/>
  <c r="K71" i="3"/>
  <c r="J71" i="3"/>
  <c r="V71" i="3" s="1"/>
  <c r="K36" i="3"/>
  <c r="J36" i="3"/>
  <c r="V36" i="3" s="1"/>
  <c r="K152" i="3"/>
  <c r="J152" i="3"/>
  <c r="V152" i="3" s="1"/>
  <c r="K141" i="3"/>
  <c r="J141" i="3"/>
  <c r="V141" i="3" s="1"/>
  <c r="K155" i="3"/>
  <c r="J155" i="3"/>
  <c r="V155" i="3" s="1"/>
  <c r="K58" i="3"/>
  <c r="J58" i="3"/>
  <c r="V58" i="3" s="1"/>
  <c r="K74" i="3"/>
  <c r="J74" i="3"/>
  <c r="V74" i="3" s="1"/>
  <c r="K196" i="3"/>
  <c r="J196" i="3"/>
  <c r="V196" i="3" s="1"/>
  <c r="K163" i="3"/>
  <c r="J163" i="3"/>
  <c r="V163" i="3" s="1"/>
  <c r="K53" i="3"/>
  <c r="J53" i="3"/>
  <c r="V53" i="3" s="1"/>
  <c r="K131" i="3"/>
  <c r="J131" i="3"/>
  <c r="V131" i="3" s="1"/>
  <c r="K9" i="3"/>
  <c r="J9" i="3"/>
  <c r="V9" i="3" s="1"/>
  <c r="G219" i="3"/>
  <c r="K43" i="3"/>
  <c r="J43" i="3"/>
  <c r="V43" i="3" s="1"/>
  <c r="K49" i="3"/>
  <c r="J49" i="3"/>
  <c r="V49" i="3" s="1"/>
  <c r="K128" i="3"/>
  <c r="J128" i="3"/>
  <c r="V128" i="3" s="1"/>
  <c r="K203" i="3"/>
  <c r="J203" i="3"/>
  <c r="V203" i="3" s="1"/>
  <c r="K149" i="3"/>
  <c r="J149" i="3"/>
  <c r="V149" i="3" s="1"/>
  <c r="K75" i="3"/>
  <c r="J75" i="3"/>
  <c r="V75" i="3" s="1"/>
  <c r="K13" i="3"/>
  <c r="J13" i="3"/>
  <c r="V13" i="3" s="1"/>
  <c r="K206" i="3"/>
  <c r="J206" i="3"/>
  <c r="V206" i="3" s="1"/>
  <c r="K156" i="3"/>
  <c r="J156" i="3"/>
  <c r="V156" i="3" s="1"/>
  <c r="K217" i="3"/>
  <c r="J217" i="3"/>
  <c r="V217" i="3" s="1"/>
  <c r="K77" i="3"/>
  <c r="J77" i="3"/>
  <c r="V77" i="3" s="1"/>
  <c r="K84" i="3"/>
  <c r="J84" i="3"/>
  <c r="V84" i="3" s="1"/>
  <c r="K144" i="3"/>
  <c r="J144" i="3"/>
  <c r="V144" i="3" s="1"/>
  <c r="K45" i="3"/>
  <c r="J45" i="3"/>
  <c r="V45" i="3" s="1"/>
  <c r="K164" i="3"/>
  <c r="J164" i="3"/>
  <c r="V164" i="3" s="1"/>
  <c r="K80" i="3"/>
  <c r="J80" i="3"/>
  <c r="V80" i="3" s="1"/>
  <c r="K113" i="3"/>
  <c r="J113" i="3"/>
  <c r="V113" i="3" s="1"/>
  <c r="K12" i="3"/>
  <c r="J12" i="3"/>
  <c r="V12" i="3" s="1"/>
  <c r="AJ219" i="3"/>
  <c r="K129" i="3"/>
  <c r="J129" i="3"/>
  <c r="V129" i="3" s="1"/>
  <c r="K25" i="3"/>
  <c r="J25" i="3"/>
  <c r="V25" i="3" s="1"/>
  <c r="K176" i="3"/>
  <c r="J176" i="3"/>
  <c r="V176" i="3" s="1"/>
  <c r="AA198" i="7"/>
  <c r="AA60" i="7"/>
  <c r="AA199" i="7"/>
  <c r="AA163" i="7"/>
  <c r="AA69" i="7"/>
  <c r="AA25" i="7"/>
  <c r="AA202" i="7"/>
  <c r="AA76" i="7"/>
  <c r="AA27" i="7"/>
  <c r="AA88" i="7"/>
  <c r="AA89" i="7"/>
  <c r="AA13" i="7"/>
  <c r="AA216" i="7"/>
  <c r="AA22" i="7"/>
  <c r="AA65" i="7"/>
  <c r="AA24" i="3"/>
  <c r="AA101" i="3"/>
  <c r="AA111" i="3"/>
  <c r="AA47" i="3"/>
  <c r="AA200" i="3"/>
  <c r="AA148" i="3"/>
  <c r="AA136" i="3"/>
  <c r="AA104" i="3"/>
  <c r="AA143" i="6"/>
  <c r="AA114" i="6"/>
  <c r="AA65" i="6"/>
  <c r="AA133" i="6"/>
  <c r="AA76" i="6"/>
  <c r="AA120" i="6"/>
  <c r="AA64" i="6"/>
  <c r="AA79" i="6"/>
  <c r="AA100" i="6"/>
  <c r="AA134" i="6"/>
  <c r="AA155" i="6"/>
  <c r="AA84" i="6"/>
  <c r="AA162" i="6"/>
  <c r="AA34" i="6"/>
  <c r="AA73" i="6"/>
  <c r="AA26" i="6"/>
  <c r="AA125" i="6"/>
  <c r="AA88" i="6"/>
  <c r="AA154" i="6"/>
  <c r="AA204" i="6"/>
  <c r="AA68" i="6"/>
  <c r="AA195" i="6"/>
  <c r="AA203" i="6"/>
  <c r="AA38" i="6"/>
  <c r="AA11" i="6"/>
  <c r="K87" i="3"/>
  <c r="J87" i="3"/>
  <c r="V87" i="3" s="1"/>
  <c r="K14" i="3"/>
  <c r="J14" i="3"/>
  <c r="V14" i="3" s="1"/>
  <c r="K140" i="3"/>
  <c r="J140" i="3"/>
  <c r="V140" i="3" s="1"/>
  <c r="K198" i="3"/>
  <c r="J198" i="3"/>
  <c r="V198" i="3" s="1"/>
  <c r="K85" i="3"/>
  <c r="J85" i="3"/>
  <c r="V85" i="3" s="1"/>
  <c r="K215" i="3"/>
  <c r="J215" i="3"/>
  <c r="V215" i="3" s="1"/>
  <c r="K171" i="3"/>
  <c r="J171" i="3"/>
  <c r="V171" i="3" s="1"/>
  <c r="K170" i="3"/>
  <c r="J170" i="3"/>
  <c r="V170" i="3" s="1"/>
  <c r="AA20" i="6"/>
  <c r="AA82" i="6"/>
  <c r="AA63" i="6"/>
  <c r="AA168" i="6"/>
  <c r="AA152" i="6"/>
  <c r="AA23" i="6"/>
  <c r="AA175" i="6"/>
  <c r="AA90" i="6"/>
  <c r="AA95" i="6"/>
  <c r="AA209" i="6"/>
  <c r="AA160" i="6"/>
  <c r="AA16" i="6"/>
  <c r="AA86" i="6"/>
  <c r="AA25" i="6"/>
  <c r="K182" i="3"/>
  <c r="J182" i="3"/>
  <c r="V182" i="3" s="1"/>
  <c r="K207" i="3"/>
  <c r="J207" i="3"/>
  <c r="V207" i="3" s="1"/>
  <c r="K174" i="3"/>
  <c r="J174" i="3"/>
  <c r="V174" i="3" s="1"/>
  <c r="K47" i="3"/>
  <c r="J47" i="3"/>
  <c r="V47" i="3" s="1"/>
  <c r="K137" i="3"/>
  <c r="J137" i="3"/>
  <c r="V137" i="3" s="1"/>
  <c r="K34" i="3"/>
  <c r="J34" i="3"/>
  <c r="V34" i="3" s="1"/>
  <c r="K22" i="3"/>
  <c r="J22" i="3"/>
  <c r="V22" i="3" s="1"/>
  <c r="K111" i="3"/>
  <c r="J111" i="3"/>
  <c r="V111" i="3" s="1"/>
  <c r="K191" i="3"/>
  <c r="J191" i="3"/>
  <c r="V191" i="3" s="1"/>
  <c r="AA156" i="6"/>
  <c r="G219" i="6"/>
  <c r="AA37" i="6"/>
  <c r="AA112" i="6"/>
  <c r="K133" i="3"/>
  <c r="J133" i="3"/>
  <c r="V133" i="3" s="1"/>
  <c r="K184" i="3"/>
  <c r="J184" i="3"/>
  <c r="V184" i="3" s="1"/>
  <c r="K188" i="3"/>
  <c r="J188" i="3"/>
  <c r="V188" i="3" s="1"/>
  <c r="K120" i="3"/>
  <c r="J120" i="3"/>
  <c r="V120" i="3" s="1"/>
  <c r="K48" i="3"/>
  <c r="J48" i="3"/>
  <c r="V48" i="3" s="1"/>
  <c r="K31" i="3"/>
  <c r="J31" i="3"/>
  <c r="V31" i="3" s="1"/>
  <c r="K134" i="3"/>
  <c r="J134" i="3"/>
  <c r="V134" i="3" s="1"/>
  <c r="K153" i="3"/>
  <c r="J153" i="3"/>
  <c r="V153" i="3" s="1"/>
  <c r="K177" i="3"/>
  <c r="J177" i="3"/>
  <c r="V177" i="3" s="1"/>
  <c r="K185" i="3"/>
  <c r="J185" i="3"/>
  <c r="V185" i="3" s="1"/>
  <c r="K118" i="3"/>
  <c r="J118" i="3"/>
  <c r="V118" i="3" s="1"/>
  <c r="K99" i="3"/>
  <c r="J99" i="3"/>
  <c r="V99" i="3" s="1"/>
  <c r="K165" i="3"/>
  <c r="J165" i="3"/>
  <c r="V165" i="3" s="1"/>
  <c r="K213" i="3"/>
  <c r="J213" i="3"/>
  <c r="V213" i="3" s="1"/>
  <c r="K190" i="3"/>
  <c r="J190" i="3"/>
  <c r="V190" i="3" s="1"/>
  <c r="K175" i="3"/>
  <c r="J175" i="3"/>
  <c r="V175" i="3" s="1"/>
  <c r="K167" i="3"/>
  <c r="J167" i="3"/>
  <c r="V167" i="3" s="1"/>
  <c r="K24" i="3"/>
  <c r="J24" i="3"/>
  <c r="V24" i="3" s="1"/>
  <c r="K42" i="3"/>
  <c r="J42" i="3"/>
  <c r="V42" i="3" s="1"/>
  <c r="K44" i="3"/>
  <c r="J44" i="3"/>
  <c r="V44" i="3" s="1"/>
  <c r="K32" i="3"/>
  <c r="J32" i="3"/>
  <c r="V32" i="3" s="1"/>
  <c r="K205" i="3"/>
  <c r="J205" i="3"/>
  <c r="V205" i="3" s="1"/>
  <c r="K146" i="3"/>
  <c r="J146" i="3"/>
  <c r="V146" i="3" s="1"/>
  <c r="K91" i="3"/>
  <c r="J91" i="3"/>
  <c r="V91" i="3" s="1"/>
  <c r="K178" i="3"/>
  <c r="J178" i="3"/>
  <c r="V178" i="3" s="1"/>
  <c r="K143" i="3"/>
  <c r="J143" i="3"/>
  <c r="V143" i="3" s="1"/>
  <c r="K181" i="3"/>
  <c r="J181" i="3"/>
  <c r="V181" i="3" s="1"/>
  <c r="K151" i="3"/>
  <c r="J151" i="3"/>
  <c r="V151" i="3" s="1"/>
  <c r="K69" i="3"/>
  <c r="J69" i="3"/>
  <c r="V69" i="3" s="1"/>
  <c r="K121" i="3"/>
  <c r="J121" i="3"/>
  <c r="V121" i="3" s="1"/>
  <c r="K114" i="3"/>
  <c r="J114" i="3"/>
  <c r="V114" i="3" s="1"/>
  <c r="K29" i="3"/>
  <c r="J29" i="3"/>
  <c r="V29" i="3" s="1"/>
  <c r="K123" i="3"/>
  <c r="J123" i="3"/>
  <c r="V123" i="3" s="1"/>
  <c r="K95" i="3"/>
  <c r="J95" i="3"/>
  <c r="V95" i="3" s="1"/>
  <c r="K116" i="3"/>
  <c r="J116" i="3"/>
  <c r="V116" i="3" s="1"/>
  <c r="K160" i="3"/>
  <c r="J160" i="3"/>
  <c r="V160" i="3" s="1"/>
  <c r="AA60" i="3"/>
  <c r="AA209" i="7"/>
  <c r="AA92" i="3"/>
  <c r="AA68" i="7"/>
  <c r="AA196" i="7"/>
  <c r="AA42" i="7"/>
  <c r="AA114" i="7"/>
  <c r="AA74" i="3"/>
  <c r="AA134" i="7"/>
  <c r="AA95" i="7"/>
  <c r="AA104" i="7"/>
  <c r="AA15" i="7"/>
  <c r="AA180" i="7"/>
  <c r="AA58" i="7"/>
  <c r="AA133" i="7"/>
  <c r="AA214" i="7"/>
  <c r="AA212" i="7"/>
  <c r="AA52" i="7"/>
  <c r="AA74" i="7"/>
  <c r="AA29" i="7"/>
  <c r="AA81" i="7"/>
  <c r="AA205" i="7"/>
  <c r="AA22" i="3"/>
  <c r="AA87" i="3"/>
  <c r="AA106" i="3"/>
  <c r="AA166" i="3"/>
  <c r="AA178" i="3"/>
  <c r="AA99" i="3"/>
  <c r="AA194" i="3"/>
  <c r="AA75" i="6"/>
  <c r="AA181" i="6"/>
  <c r="AA22" i="6"/>
  <c r="AA44" i="6"/>
  <c r="AA188" i="6"/>
  <c r="AA135" i="6"/>
  <c r="AA85" i="6"/>
  <c r="AA186" i="6"/>
  <c r="AA215" i="6"/>
  <c r="AA35" i="6"/>
  <c r="AA52" i="6"/>
  <c r="AA180" i="6"/>
  <c r="AA213" i="6"/>
  <c r="AA149" i="6"/>
  <c r="AA198" i="6"/>
  <c r="AA71" i="6"/>
  <c r="AA51" i="6"/>
  <c r="AA103" i="6"/>
  <c r="AA113" i="6"/>
  <c r="AA136" i="6"/>
  <c r="AA60" i="6"/>
  <c r="AA169" i="6"/>
  <c r="AA127" i="6"/>
  <c r="AA201" i="6"/>
  <c r="AA99" i="6"/>
  <c r="AA83" i="6"/>
  <c r="AA171" i="6"/>
  <c r="AA119" i="6"/>
  <c r="AA216" i="6"/>
  <c r="AA159" i="6"/>
  <c r="K18" i="3"/>
  <c r="J18" i="3"/>
  <c r="V18" i="3" s="1"/>
  <c r="K189" i="3"/>
  <c r="J189" i="3"/>
  <c r="V189" i="3" s="1"/>
  <c r="K20" i="3"/>
  <c r="J20" i="3"/>
  <c r="V20" i="3" s="1"/>
  <c r="K115" i="3"/>
  <c r="J115" i="3"/>
  <c r="V115" i="3" s="1"/>
  <c r="K124" i="3"/>
  <c r="J124" i="3"/>
  <c r="V124" i="3" s="1"/>
  <c r="K102" i="3"/>
  <c r="J102" i="3"/>
  <c r="V102" i="3" s="1"/>
  <c r="K23" i="3"/>
  <c r="J23" i="3"/>
  <c r="V23" i="3" s="1"/>
  <c r="AA126" i="6"/>
  <c r="AA19" i="6"/>
  <c r="AA72" i="6"/>
  <c r="AA132" i="6"/>
  <c r="AA193" i="6"/>
  <c r="AA77" i="6"/>
  <c r="AA43" i="6"/>
  <c r="AA105" i="6"/>
  <c r="AA205" i="6"/>
  <c r="AA50" i="6"/>
  <c r="AA10" i="6"/>
  <c r="AA164" i="6"/>
  <c r="AA45" i="6"/>
  <c r="AA56" i="6"/>
  <c r="AA101" i="6"/>
  <c r="K132" i="3"/>
  <c r="J132" i="3"/>
  <c r="V132" i="3" s="1"/>
  <c r="K204" i="3"/>
  <c r="J204" i="3"/>
  <c r="V204" i="3" s="1"/>
  <c r="K110" i="3"/>
  <c r="J110" i="3"/>
  <c r="V110" i="3" s="1"/>
  <c r="K38" i="3"/>
  <c r="J38" i="3"/>
  <c r="V38" i="3" s="1"/>
  <c r="K117" i="3"/>
  <c r="J117" i="3"/>
  <c r="V117" i="3" s="1"/>
  <c r="K92" i="3"/>
  <c r="J92" i="3"/>
  <c r="V92" i="3" s="1"/>
  <c r="K138" i="3"/>
  <c r="J138" i="3"/>
  <c r="V138" i="3" s="1"/>
  <c r="AA165" i="6"/>
  <c r="AA182" i="6"/>
  <c r="AA140" i="6"/>
  <c r="K78" i="3"/>
  <c r="J78" i="3"/>
  <c r="V78" i="3" s="1"/>
  <c r="K98" i="3"/>
  <c r="J98" i="3"/>
  <c r="V98" i="3" s="1"/>
  <c r="K72" i="3"/>
  <c r="J72" i="3"/>
  <c r="V72" i="3" s="1"/>
  <c r="K61" i="3"/>
  <c r="J61" i="3"/>
  <c r="V61" i="3" s="1"/>
  <c r="K212" i="3"/>
  <c r="J212" i="3"/>
  <c r="V212" i="3" s="1"/>
  <c r="K209" i="3"/>
  <c r="J209" i="3"/>
  <c r="V209" i="3" s="1"/>
  <c r="K214" i="3"/>
  <c r="J214" i="3"/>
  <c r="V214" i="3" s="1"/>
  <c r="K193" i="3"/>
  <c r="J193" i="3"/>
  <c r="V193" i="3" s="1"/>
  <c r="K197" i="3"/>
  <c r="J197" i="3"/>
  <c r="V197" i="3" s="1"/>
  <c r="K86" i="3"/>
  <c r="J86" i="3"/>
  <c r="V86" i="3" s="1"/>
  <c r="K88" i="3"/>
  <c r="J88" i="3"/>
  <c r="V88" i="3" s="1"/>
  <c r="K70" i="3"/>
  <c r="J70" i="3"/>
  <c r="V70" i="3" s="1"/>
  <c r="K90" i="3"/>
  <c r="J90" i="3"/>
  <c r="V90" i="3" s="1"/>
  <c r="K108" i="3"/>
  <c r="J108" i="3"/>
  <c r="V108" i="3" s="1"/>
  <c r="K62" i="3"/>
  <c r="J62" i="3"/>
  <c r="V62" i="3" s="1"/>
  <c r="K179" i="3"/>
  <c r="J179" i="3"/>
  <c r="V179" i="3" s="1"/>
  <c r="K46" i="3"/>
  <c r="J46" i="3"/>
  <c r="V46" i="3" s="1"/>
  <c r="K30" i="3"/>
  <c r="J30" i="3"/>
  <c r="V30" i="3" s="1"/>
  <c r="K107" i="3"/>
  <c r="J107" i="3"/>
  <c r="V107" i="3" s="1"/>
  <c r="K142" i="3"/>
  <c r="J142" i="3"/>
  <c r="V142" i="3" s="1"/>
  <c r="K66" i="3"/>
  <c r="J66" i="3"/>
  <c r="V66" i="3" s="1"/>
  <c r="K119" i="3"/>
  <c r="J119" i="3"/>
  <c r="V119" i="3" s="1"/>
  <c r="K37" i="3"/>
  <c r="J37" i="3"/>
  <c r="V37" i="3" s="1"/>
  <c r="K79" i="3"/>
  <c r="J79" i="3"/>
  <c r="V79" i="3" s="1"/>
  <c r="K27" i="3"/>
  <c r="J27" i="3"/>
  <c r="V27" i="3" s="1"/>
  <c r="AA118" i="6"/>
  <c r="K139" i="3"/>
  <c r="J139" i="3"/>
  <c r="V139" i="3" s="1"/>
  <c r="K17" i="3"/>
  <c r="J17" i="3"/>
  <c r="V17" i="3" s="1"/>
  <c r="K35" i="3"/>
  <c r="J35" i="3"/>
  <c r="V35" i="3" s="1"/>
  <c r="K145" i="3"/>
  <c r="J145" i="3"/>
  <c r="V145" i="3" s="1"/>
  <c r="K55" i="3"/>
  <c r="J55" i="3"/>
  <c r="V55" i="3" s="1"/>
  <c r="K89" i="3"/>
  <c r="J89" i="3"/>
  <c r="V89" i="3" s="1"/>
  <c r="K122" i="3"/>
  <c r="J122" i="3"/>
  <c r="V122" i="3" s="1"/>
  <c r="K157" i="3"/>
  <c r="J157" i="3"/>
  <c r="V157" i="3" s="1"/>
  <c r="K201" i="3"/>
  <c r="J201" i="3"/>
  <c r="V201" i="3" s="1"/>
  <c r="K96" i="3"/>
  <c r="J96" i="3"/>
  <c r="V96" i="3" s="1"/>
  <c r="AA129" i="7"/>
  <c r="AA46" i="7"/>
  <c r="AA206" i="7"/>
  <c r="AA169" i="7"/>
  <c r="AA49" i="7"/>
  <c r="AA200" i="7"/>
  <c r="AA197" i="7"/>
  <c r="AA120" i="7"/>
  <c r="AA116" i="3"/>
  <c r="AA120" i="3"/>
  <c r="AA131" i="3"/>
  <c r="AA19" i="3"/>
  <c r="AA184" i="3"/>
  <c r="AA21" i="3"/>
  <c r="AA62" i="3"/>
  <c r="AA39" i="6"/>
  <c r="AA199" i="6"/>
  <c r="AA128" i="6"/>
  <c r="AA93" i="6"/>
  <c r="AA74" i="6"/>
  <c r="AA41" i="6"/>
  <c r="AA123" i="6"/>
  <c r="AA62" i="6"/>
  <c r="AA148" i="6"/>
  <c r="AA151" i="6"/>
  <c r="AA111" i="6"/>
  <c r="AA107" i="6"/>
  <c r="AA117" i="6"/>
  <c r="AA92" i="6"/>
  <c r="AA46" i="6"/>
  <c r="AA207" i="6"/>
  <c r="AA54" i="6"/>
  <c r="AA139" i="6"/>
  <c r="AA94" i="6"/>
  <c r="AA157" i="6"/>
  <c r="AA15" i="6"/>
  <c r="AJ219" i="6"/>
  <c r="AA9" i="6"/>
  <c r="AA32" i="6"/>
  <c r="AA80" i="6"/>
  <c r="AA29" i="6"/>
  <c r="AA172" i="6"/>
  <c r="AA210" i="6"/>
  <c r="AA116" i="6"/>
  <c r="AA183" i="6"/>
  <c r="AA137" i="6"/>
  <c r="AA206" i="6"/>
  <c r="AA98" i="6"/>
  <c r="AA13" i="6"/>
  <c r="AA24" i="6"/>
  <c r="AA178" i="6"/>
  <c r="AA36" i="6"/>
  <c r="AA176" i="6"/>
  <c r="AA190" i="6"/>
  <c r="AA45" i="7"/>
  <c r="K172" i="3"/>
  <c r="J172" i="3"/>
  <c r="V172" i="3" s="1"/>
  <c r="K15" i="3"/>
  <c r="J15" i="3"/>
  <c r="V15" i="3" s="1"/>
  <c r="K169" i="3"/>
  <c r="J169" i="3"/>
  <c r="V169" i="3" s="1"/>
  <c r="K148" i="3"/>
  <c r="J148" i="3"/>
  <c r="V148" i="3" s="1"/>
  <c r="K200" i="3"/>
  <c r="J200" i="3"/>
  <c r="V200" i="3" s="1"/>
  <c r="K28" i="3"/>
  <c r="J28" i="3"/>
  <c r="V28" i="3" s="1"/>
  <c r="K19" i="3"/>
  <c r="J19" i="3"/>
  <c r="V19" i="3" s="1"/>
  <c r="K192" i="3"/>
  <c r="J192" i="3"/>
  <c r="V192" i="3" s="1"/>
  <c r="AA200" i="6"/>
  <c r="AA158" i="6"/>
  <c r="AA217" i="6"/>
  <c r="AA48" i="6"/>
  <c r="AA189" i="6"/>
  <c r="AA129" i="6"/>
  <c r="AA141" i="6"/>
  <c r="AA177" i="6"/>
  <c r="AA106" i="6"/>
  <c r="AA21" i="6"/>
  <c r="AA170" i="6"/>
  <c r="AA147" i="6"/>
  <c r="AA144" i="6"/>
  <c r="AA212" i="6"/>
  <c r="AA33" i="6"/>
  <c r="AA49" i="6"/>
  <c r="K173" i="3"/>
  <c r="J173" i="3"/>
  <c r="V173" i="3" s="1"/>
  <c r="K97" i="3"/>
  <c r="J97" i="3"/>
  <c r="V97" i="3" s="1"/>
  <c r="K187" i="3"/>
  <c r="J187" i="3"/>
  <c r="V187" i="3" s="1"/>
  <c r="K81" i="3"/>
  <c r="J81" i="3"/>
  <c r="V81" i="3" s="1"/>
  <c r="K65" i="3"/>
  <c r="J65" i="3"/>
  <c r="V65" i="3" s="1"/>
  <c r="AA208" i="6"/>
  <c r="AA47" i="6"/>
  <c r="AA96" i="6"/>
  <c r="AA55" i="6"/>
  <c r="K216" i="3"/>
  <c r="J216" i="3"/>
  <c r="V216" i="3" s="1"/>
  <c r="K59" i="3"/>
  <c r="J59" i="3"/>
  <c r="V59" i="3" s="1"/>
  <c r="K105" i="3"/>
  <c r="J105" i="3"/>
  <c r="V105" i="3" s="1"/>
  <c r="K210" i="3"/>
  <c r="J210" i="3"/>
  <c r="V210" i="3" s="1"/>
  <c r="K199" i="3"/>
  <c r="J199" i="3"/>
  <c r="V199" i="3" s="1"/>
  <c r="K10" i="3"/>
  <c r="J10" i="3"/>
  <c r="V10" i="3" s="1"/>
  <c r="K161" i="3"/>
  <c r="J161" i="3"/>
  <c r="V161" i="3" s="1"/>
  <c r="K100" i="3"/>
  <c r="J100" i="3"/>
  <c r="V100" i="3" s="1"/>
  <c r="K16" i="3"/>
  <c r="J16" i="3"/>
  <c r="V16" i="3" s="1"/>
  <c r="K50" i="3"/>
  <c r="J50" i="3"/>
  <c r="V50" i="3" s="1"/>
  <c r="K183" i="3"/>
  <c r="J183" i="3"/>
  <c r="V183" i="3" s="1"/>
  <c r="K158" i="3"/>
  <c r="J158" i="3"/>
  <c r="V158" i="3" s="1"/>
  <c r="K54" i="3"/>
  <c r="J54" i="3"/>
  <c r="V54" i="3" s="1"/>
  <c r="K154" i="3"/>
  <c r="J154" i="3"/>
  <c r="V154" i="3" s="1"/>
  <c r="K57" i="3"/>
  <c r="J57" i="3"/>
  <c r="V57" i="3" s="1"/>
  <c r="K60" i="3"/>
  <c r="J60" i="3"/>
  <c r="V60" i="3" s="1"/>
  <c r="K64" i="3"/>
  <c r="J64" i="3"/>
  <c r="V64" i="3" s="1"/>
  <c r="K76" i="3"/>
  <c r="J76" i="3"/>
  <c r="V76" i="3" s="1"/>
  <c r="K130" i="3"/>
  <c r="J130" i="3"/>
  <c r="V130" i="3" s="1"/>
  <c r="K159" i="3"/>
  <c r="J159" i="3"/>
  <c r="V159" i="3" s="1"/>
  <c r="K82" i="3"/>
  <c r="J82" i="3"/>
  <c r="V82" i="3" s="1"/>
  <c r="K11" i="3"/>
  <c r="J11" i="3"/>
  <c r="V11" i="3" s="1"/>
  <c r="K150" i="3"/>
  <c r="J150" i="3"/>
  <c r="V150" i="3" s="1"/>
  <c r="K166" i="3"/>
  <c r="J166" i="3"/>
  <c r="V166" i="3" s="1"/>
  <c r="K126" i="3"/>
  <c r="J126" i="3"/>
  <c r="V126" i="3" s="1"/>
  <c r="AA163" i="6"/>
  <c r="K21" i="3"/>
  <c r="J21" i="3"/>
  <c r="V21" i="3" s="1"/>
  <c r="K83" i="3"/>
  <c r="J83" i="3"/>
  <c r="V83" i="3" s="1"/>
  <c r="K208" i="3"/>
  <c r="J208" i="3"/>
  <c r="V208" i="3" s="1"/>
  <c r="K67" i="3"/>
  <c r="J67" i="3"/>
  <c r="V67" i="3" s="1"/>
  <c r="K127" i="3"/>
  <c r="J127" i="3"/>
  <c r="V127" i="3" s="1"/>
  <c r="K135" i="3"/>
  <c r="J135" i="3"/>
  <c r="V135" i="3" s="1"/>
  <c r="K26" i="3"/>
  <c r="J26" i="3"/>
  <c r="V26" i="3" s="1"/>
  <c r="K63" i="3"/>
  <c r="J63" i="3"/>
  <c r="V63" i="3" s="1"/>
  <c r="K93" i="3"/>
  <c r="J93" i="3"/>
  <c r="V93" i="3" s="1"/>
  <c r="K136" i="3"/>
  <c r="J136" i="3"/>
  <c r="V136" i="3" s="1"/>
  <c r="K194" i="3"/>
  <c r="J194" i="3"/>
  <c r="V194" i="3" s="1"/>
  <c r="K68" i="3"/>
  <c r="J68" i="3"/>
  <c r="V68" i="3" s="1"/>
  <c r="K106" i="3"/>
  <c r="J106" i="3"/>
  <c r="V106" i="3" s="1"/>
  <c r="K104" i="3"/>
  <c r="J104" i="3"/>
  <c r="V104" i="3" s="1"/>
  <c r="K162" i="3"/>
  <c r="J162" i="3"/>
  <c r="V162" i="3" s="1"/>
  <c r="K180" i="3"/>
  <c r="J180" i="3"/>
  <c r="V180" i="3" s="1"/>
  <c r="K125" i="3"/>
  <c r="J125" i="3"/>
  <c r="V125" i="3" s="1"/>
  <c r="S40" i="3" l="1"/>
  <c r="W40" i="3" s="1"/>
  <c r="R211" i="3"/>
  <c r="S56" i="3"/>
  <c r="W56" i="3" s="1"/>
  <c r="S101" i="3"/>
  <c r="R101" i="3"/>
  <c r="R56" i="3"/>
  <c r="O180" i="3"/>
  <c r="O104" i="3"/>
  <c r="O68" i="3"/>
  <c r="R68" i="3" s="1"/>
  <c r="O126" i="3"/>
  <c r="R126" i="3" s="1"/>
  <c r="O150" i="3"/>
  <c r="O82" i="3"/>
  <c r="O76" i="3"/>
  <c r="O210" i="3"/>
  <c r="R210" i="3" s="1"/>
  <c r="O81" i="3"/>
  <c r="S81" i="3" s="1"/>
  <c r="O19" i="3"/>
  <c r="O148" i="3"/>
  <c r="S148" i="3" s="1"/>
  <c r="O172" i="3"/>
  <c r="S172" i="3" s="1"/>
  <c r="O145" i="3"/>
  <c r="R145" i="3" s="1"/>
  <c r="O27" i="3"/>
  <c r="O37" i="3"/>
  <c r="O119" i="3"/>
  <c r="S119" i="3" s="1"/>
  <c r="O62" i="3"/>
  <c r="R62" i="3" s="1"/>
  <c r="O90" i="3"/>
  <c r="O88" i="3"/>
  <c r="S88" i="3" s="1"/>
  <c r="O86" i="3"/>
  <c r="O98" i="3"/>
  <c r="R98" i="3" s="1"/>
  <c r="O92" i="3"/>
  <c r="O117" i="3"/>
  <c r="S117" i="3" s="1"/>
  <c r="O204" i="3"/>
  <c r="R204" i="3" s="1"/>
  <c r="O23" i="3"/>
  <c r="S23" i="3" s="1"/>
  <c r="O124" i="3"/>
  <c r="R124" i="3" s="1"/>
  <c r="O116" i="3"/>
  <c r="R116" i="3" s="1"/>
  <c r="O29" i="3"/>
  <c r="R29" i="3" s="1"/>
  <c r="O121" i="3"/>
  <c r="S121" i="3" s="1"/>
  <c r="O146" i="3"/>
  <c r="O32" i="3"/>
  <c r="R32" i="3" s="1"/>
  <c r="O24" i="3"/>
  <c r="S24" i="3" s="1"/>
  <c r="O175" i="3"/>
  <c r="O190" i="3"/>
  <c r="O165" i="3"/>
  <c r="R165" i="3" s="1"/>
  <c r="O185" i="3"/>
  <c r="R185" i="3" s="1"/>
  <c r="O153" i="3"/>
  <c r="R153" i="3" s="1"/>
  <c r="O31" i="3"/>
  <c r="S31" i="3" s="1"/>
  <c r="O120" i="3"/>
  <c r="O137" i="3"/>
  <c r="R137" i="3" s="1"/>
  <c r="O47" i="3"/>
  <c r="S47" i="3" s="1"/>
  <c r="O182" i="3"/>
  <c r="S182" i="3" s="1"/>
  <c r="O85" i="3"/>
  <c r="R85" i="3" s="1"/>
  <c r="O14" i="3"/>
  <c r="R14" i="3" s="1"/>
  <c r="O25" i="3"/>
  <c r="S25" i="3" s="1"/>
  <c r="O12" i="3"/>
  <c r="R12" i="3" s="1"/>
  <c r="O45" i="3"/>
  <c r="R45" i="3" s="1"/>
  <c r="O163" i="3"/>
  <c r="O196" i="3"/>
  <c r="S196" i="3" s="1"/>
  <c r="O73" i="3"/>
  <c r="R73" i="3" s="1"/>
  <c r="O41" i="3"/>
  <c r="R41" i="3" s="1"/>
  <c r="O93" i="3"/>
  <c r="O26" i="3"/>
  <c r="R26" i="3" s="1"/>
  <c r="O127" i="3"/>
  <c r="S127" i="3" s="1"/>
  <c r="O208" i="3"/>
  <c r="S208" i="3" s="1"/>
  <c r="O130" i="3"/>
  <c r="R130" i="3" s="1"/>
  <c r="O60" i="3"/>
  <c r="S60" i="3" s="1"/>
  <c r="O154" i="3"/>
  <c r="R154" i="3" s="1"/>
  <c r="O158" i="3"/>
  <c r="O183" i="3"/>
  <c r="S183" i="3" s="1"/>
  <c r="O161" i="3"/>
  <c r="O10" i="3"/>
  <c r="R10" i="3" s="1"/>
  <c r="O216" i="3"/>
  <c r="O65" i="3"/>
  <c r="O201" i="3"/>
  <c r="S201" i="3" s="1"/>
  <c r="O122" i="3"/>
  <c r="O139" i="3"/>
  <c r="O142" i="3"/>
  <c r="O30" i="3"/>
  <c r="R30" i="3" s="1"/>
  <c r="O179" i="3"/>
  <c r="O214" i="3"/>
  <c r="R214" i="3" s="1"/>
  <c r="O212" i="3"/>
  <c r="R212" i="3" s="1"/>
  <c r="O72" i="3"/>
  <c r="O110" i="3"/>
  <c r="S110" i="3" s="1"/>
  <c r="O20" i="3"/>
  <c r="O123" i="3"/>
  <c r="O151" i="3"/>
  <c r="S151" i="3" s="1"/>
  <c r="O143" i="3"/>
  <c r="O133" i="3"/>
  <c r="R133" i="3" s="1"/>
  <c r="O191" i="3"/>
  <c r="R191" i="3" s="1"/>
  <c r="O22" i="3"/>
  <c r="R22" i="3" s="1"/>
  <c r="O170" i="3"/>
  <c r="O140" i="3"/>
  <c r="R140" i="3" s="1"/>
  <c r="O84" i="3"/>
  <c r="R84" i="3" s="1"/>
  <c r="O77" i="3"/>
  <c r="S77" i="3" s="1"/>
  <c r="O156" i="3"/>
  <c r="R156" i="3" s="1"/>
  <c r="O149" i="3"/>
  <c r="O128" i="3"/>
  <c r="O43" i="3"/>
  <c r="S43" i="3" s="1"/>
  <c r="O9" i="3"/>
  <c r="R9" i="3" s="1"/>
  <c r="O58" i="3"/>
  <c r="O152" i="3"/>
  <c r="R152" i="3" s="1"/>
  <c r="O71" i="3"/>
  <c r="R71" i="3" s="1"/>
  <c r="O33" i="3"/>
  <c r="O51" i="3"/>
  <c r="O195" i="3"/>
  <c r="O94" i="3"/>
  <c r="R94" i="3" s="1"/>
  <c r="O168" i="3"/>
  <c r="O125" i="3"/>
  <c r="R125" i="3" s="1"/>
  <c r="O162" i="3"/>
  <c r="S162" i="3" s="1"/>
  <c r="O106" i="3"/>
  <c r="R106" i="3" s="1"/>
  <c r="O194" i="3"/>
  <c r="S194" i="3" s="1"/>
  <c r="O21" i="3"/>
  <c r="O166" i="3"/>
  <c r="S166" i="3" s="1"/>
  <c r="O11" i="3"/>
  <c r="R11" i="3" s="1"/>
  <c r="O64" i="3"/>
  <c r="R64" i="3" s="1"/>
  <c r="O16" i="3"/>
  <c r="O59" i="3"/>
  <c r="S59" i="3" s="1"/>
  <c r="O173" i="3"/>
  <c r="O192" i="3"/>
  <c r="S192" i="3" s="1"/>
  <c r="O200" i="3"/>
  <c r="R200" i="3" s="1"/>
  <c r="O169" i="3"/>
  <c r="R169" i="3" s="1"/>
  <c r="O15" i="3"/>
  <c r="R15" i="3" s="1"/>
  <c r="O96" i="3"/>
  <c r="O55" i="3"/>
  <c r="O35" i="3"/>
  <c r="O17" i="3"/>
  <c r="O79" i="3"/>
  <c r="R79" i="3" s="1"/>
  <c r="O66" i="3"/>
  <c r="S66" i="3" s="1"/>
  <c r="O107" i="3"/>
  <c r="O108" i="3"/>
  <c r="R108" i="3" s="1"/>
  <c r="O70" i="3"/>
  <c r="O197" i="3"/>
  <c r="O138" i="3"/>
  <c r="R138" i="3" s="1"/>
  <c r="O132" i="3"/>
  <c r="R132" i="3" s="1"/>
  <c r="O102" i="3"/>
  <c r="R102" i="3" s="1"/>
  <c r="O115" i="3"/>
  <c r="S115" i="3" s="1"/>
  <c r="O18" i="3"/>
  <c r="R18" i="3" s="1"/>
  <c r="O160" i="3"/>
  <c r="O114" i="3"/>
  <c r="O91" i="3"/>
  <c r="O205" i="3"/>
  <c r="S205" i="3" s="1"/>
  <c r="O44" i="3"/>
  <c r="R44" i="3" s="1"/>
  <c r="O167" i="3"/>
  <c r="S167" i="3" s="1"/>
  <c r="O213" i="3"/>
  <c r="O118" i="3"/>
  <c r="R118" i="3" s="1"/>
  <c r="O177" i="3"/>
  <c r="S177" i="3" s="1"/>
  <c r="O134" i="3"/>
  <c r="O48" i="3"/>
  <c r="S48" i="3" s="1"/>
  <c r="O188" i="3"/>
  <c r="O184" i="3"/>
  <c r="O174" i="3"/>
  <c r="S174" i="3" s="1"/>
  <c r="O207" i="3"/>
  <c r="R207" i="3" s="1"/>
  <c r="O171" i="3"/>
  <c r="S171" i="3" s="1"/>
  <c r="O198" i="3"/>
  <c r="R198" i="3" s="1"/>
  <c r="O87" i="3"/>
  <c r="O176" i="3"/>
  <c r="O129" i="3"/>
  <c r="S129" i="3" s="1"/>
  <c r="O113" i="3"/>
  <c r="O80" i="3"/>
  <c r="R80" i="3" s="1"/>
  <c r="O164" i="3"/>
  <c r="O13" i="3"/>
  <c r="O53" i="3"/>
  <c r="R53" i="3" s="1"/>
  <c r="O141" i="3"/>
  <c r="O147" i="3"/>
  <c r="O186" i="3"/>
  <c r="R186" i="3" s="1"/>
  <c r="O112" i="3"/>
  <c r="S112" i="3" s="1"/>
  <c r="O136" i="3"/>
  <c r="R136" i="3" s="1"/>
  <c r="O63" i="3"/>
  <c r="O135" i="3"/>
  <c r="R135" i="3" s="1"/>
  <c r="O67" i="3"/>
  <c r="S67" i="3" s="1"/>
  <c r="O83" i="3"/>
  <c r="R83" i="3" s="1"/>
  <c r="O159" i="3"/>
  <c r="O57" i="3"/>
  <c r="S57" i="3" s="1"/>
  <c r="O54" i="3"/>
  <c r="R54" i="3" s="1"/>
  <c r="O50" i="3"/>
  <c r="O100" i="3"/>
  <c r="R100" i="3" s="1"/>
  <c r="O199" i="3"/>
  <c r="S199" i="3" s="1"/>
  <c r="O105" i="3"/>
  <c r="S105" i="3" s="1"/>
  <c r="O187" i="3"/>
  <c r="O97" i="3"/>
  <c r="O28" i="3"/>
  <c r="R28" i="3" s="1"/>
  <c r="O157" i="3"/>
  <c r="R157" i="3" s="1"/>
  <c r="O89" i="3"/>
  <c r="O46" i="3"/>
  <c r="R46" i="3" s="1"/>
  <c r="O193" i="3"/>
  <c r="S193" i="3" s="1"/>
  <c r="O209" i="3"/>
  <c r="R209" i="3" s="1"/>
  <c r="O61" i="3"/>
  <c r="O78" i="3"/>
  <c r="R78" i="3" s="1"/>
  <c r="O38" i="3"/>
  <c r="O189" i="3"/>
  <c r="O95" i="3"/>
  <c r="O69" i="3"/>
  <c r="R69" i="3" s="1"/>
  <c r="O181" i="3"/>
  <c r="R181" i="3" s="1"/>
  <c r="O178" i="3"/>
  <c r="R178" i="3" s="1"/>
  <c r="O42" i="3"/>
  <c r="R42" i="3" s="1"/>
  <c r="O99" i="3"/>
  <c r="R99" i="3" s="1"/>
  <c r="O111" i="3"/>
  <c r="O34" i="3"/>
  <c r="O144" i="3"/>
  <c r="S144" i="3" s="1"/>
  <c r="O217" i="3"/>
  <c r="R217" i="3" s="1"/>
  <c r="O206" i="3"/>
  <c r="R206" i="3" s="1"/>
  <c r="O75" i="3"/>
  <c r="S75" i="3" s="1"/>
  <c r="O203" i="3"/>
  <c r="S203" i="3" s="1"/>
  <c r="O49" i="3"/>
  <c r="R49" i="3" s="1"/>
  <c r="O131" i="3"/>
  <c r="O74" i="3"/>
  <c r="S74" i="3" s="1"/>
  <c r="O155" i="3"/>
  <c r="S155" i="3" s="1"/>
  <c r="O36" i="3"/>
  <c r="O39" i="3"/>
  <c r="R39" i="3" s="1"/>
  <c r="O52" i="3"/>
  <c r="O202" i="3"/>
  <c r="R202" i="3" s="1"/>
  <c r="O109" i="3"/>
  <c r="R109" i="3" s="1"/>
  <c r="O103" i="3"/>
  <c r="S103" i="3" s="1"/>
  <c r="AA147" i="7"/>
  <c r="AA179" i="7"/>
  <c r="AA102" i="7"/>
  <c r="AA119" i="7"/>
  <c r="AA139" i="7"/>
  <c r="AA146" i="7"/>
  <c r="AA24" i="7"/>
  <c r="AA34" i="7"/>
  <c r="AA155" i="7"/>
  <c r="AA207" i="7"/>
  <c r="AA136" i="7"/>
  <c r="AA192" i="7"/>
  <c r="AA99" i="7"/>
  <c r="AA9" i="7"/>
  <c r="AA39" i="7"/>
  <c r="AA83" i="7"/>
  <c r="AA167" i="7"/>
  <c r="AA158" i="7"/>
  <c r="AA26" i="7"/>
  <c r="AA72" i="3"/>
  <c r="AA102" i="3"/>
  <c r="AA113" i="3"/>
  <c r="AA27" i="3"/>
  <c r="AA127" i="3"/>
  <c r="AA139" i="3"/>
  <c r="AA54" i="3"/>
  <c r="AA57" i="3"/>
  <c r="AA90" i="3"/>
  <c r="AA157" i="3"/>
  <c r="AA137" i="3"/>
  <c r="AA107" i="3"/>
  <c r="AA109" i="3"/>
  <c r="AA18" i="3"/>
  <c r="AA15" i="3"/>
  <c r="AA141" i="3"/>
  <c r="AA53" i="3"/>
  <c r="AA172" i="3"/>
  <c r="AA170" i="3"/>
  <c r="AA42" i="3"/>
  <c r="AA20" i="3"/>
  <c r="AA143" i="3"/>
  <c r="AA117" i="3"/>
  <c r="AA69" i="3"/>
  <c r="AA44" i="3"/>
  <c r="AA79" i="3"/>
  <c r="AA185" i="3"/>
  <c r="AA195" i="3"/>
  <c r="AA202" i="3"/>
  <c r="AA9" i="3"/>
  <c r="AA66" i="3"/>
  <c r="AA134" i="3"/>
  <c r="AA132" i="3"/>
  <c r="AA89" i="3"/>
  <c r="AA154" i="3"/>
  <c r="J285" i="3"/>
  <c r="K285" i="3"/>
  <c r="R67" i="3"/>
  <c r="AA43" i="3"/>
  <c r="K248" i="3"/>
  <c r="J248" i="3"/>
  <c r="K266" i="3"/>
  <c r="J266" i="3"/>
  <c r="G242" i="6"/>
  <c r="K247" i="3"/>
  <c r="J247" i="3"/>
  <c r="K287" i="3"/>
  <c r="J287" i="3"/>
  <c r="AJ291" i="6"/>
  <c r="AJ273" i="6"/>
  <c r="AJ242" i="6"/>
  <c r="AA173" i="3"/>
  <c r="AA145" i="3"/>
  <c r="AA41" i="3"/>
  <c r="AA58" i="3"/>
  <c r="AA52" i="3"/>
  <c r="K284" i="3"/>
  <c r="J284" i="3"/>
  <c r="AJ242" i="3"/>
  <c r="J234" i="3"/>
  <c r="K234" i="3"/>
  <c r="G228" i="6"/>
  <c r="G291" i="6"/>
  <c r="J270" i="3"/>
  <c r="K270" i="3"/>
  <c r="AK5" i="3"/>
  <c r="AJ5" i="3"/>
  <c r="J249" i="3"/>
  <c r="K249" i="3"/>
  <c r="J235" i="3"/>
  <c r="K235" i="3"/>
  <c r="J281" i="3"/>
  <c r="K281" i="3"/>
  <c r="J277" i="3"/>
  <c r="K277" i="3"/>
  <c r="G291" i="3"/>
  <c r="K237" i="3"/>
  <c r="J237" i="3"/>
  <c r="J280" i="3"/>
  <c r="K280" i="3"/>
  <c r="K286" i="3"/>
  <c r="J286" i="3"/>
  <c r="G256" i="6"/>
  <c r="AA121" i="7"/>
  <c r="AA195" i="7"/>
  <c r="AA194" i="7"/>
  <c r="AA88" i="3"/>
  <c r="AA196" i="3"/>
  <c r="AA21" i="7"/>
  <c r="AA122" i="7"/>
  <c r="AA201" i="7"/>
  <c r="AA168" i="7"/>
  <c r="AA41" i="7"/>
  <c r="AA61" i="7"/>
  <c r="AA137" i="7"/>
  <c r="AA23" i="7"/>
  <c r="AA190" i="7"/>
  <c r="AA118" i="7"/>
  <c r="AA213" i="7"/>
  <c r="AA170" i="7"/>
  <c r="AA153" i="7"/>
  <c r="AA110" i="7"/>
  <c r="AA53" i="9"/>
  <c r="AA105" i="3"/>
  <c r="AA86" i="3"/>
  <c r="AA56" i="7"/>
  <c r="AA93" i="7"/>
  <c r="AA37" i="7"/>
  <c r="AA44" i="7"/>
  <c r="AA211" i="7"/>
  <c r="AA128" i="7"/>
  <c r="AA132" i="7"/>
  <c r="AA187" i="7"/>
  <c r="AA106" i="7"/>
  <c r="AA105" i="7"/>
  <c r="AA177" i="7"/>
  <c r="AA125" i="7"/>
  <c r="AA10" i="7"/>
  <c r="AA127" i="7"/>
  <c r="AA36" i="7"/>
  <c r="AA101" i="7"/>
  <c r="AA48" i="7"/>
  <c r="AA16" i="7"/>
  <c r="AA116" i="7"/>
  <c r="AA135" i="7"/>
  <c r="AA73" i="7"/>
  <c r="AA79" i="7"/>
  <c r="AA107" i="7"/>
  <c r="AA11" i="7"/>
  <c r="AA124" i="7"/>
  <c r="AA144" i="7"/>
  <c r="AA191" i="7"/>
  <c r="AA174" i="7"/>
  <c r="AA40" i="7"/>
  <c r="AA149" i="7"/>
  <c r="AA208" i="7"/>
  <c r="AA130" i="7"/>
  <c r="AA171" i="7"/>
  <c r="AA66" i="7"/>
  <c r="AA151" i="7"/>
  <c r="AA177" i="3"/>
  <c r="AA206" i="3"/>
  <c r="AA91" i="3"/>
  <c r="AA118" i="3"/>
  <c r="AA11" i="3"/>
  <c r="AA85" i="3"/>
  <c r="AA169" i="3"/>
  <c r="AA96" i="3"/>
  <c r="AA208" i="3"/>
  <c r="AA212" i="3"/>
  <c r="AA10" i="3"/>
  <c r="AA30" i="3"/>
  <c r="AA61" i="3"/>
  <c r="AA150" i="3"/>
  <c r="AA71" i="3"/>
  <c r="AA138" i="3"/>
  <c r="AA65" i="3"/>
  <c r="AA129" i="3"/>
  <c r="AA75" i="3"/>
  <c r="AA81" i="3"/>
  <c r="AA45" i="3"/>
  <c r="AA171" i="3"/>
  <c r="AA144" i="3"/>
  <c r="AA121" i="3"/>
  <c r="AA174" i="3"/>
  <c r="AA64" i="3"/>
  <c r="AA207" i="3"/>
  <c r="AA100" i="3"/>
  <c r="AA159" i="3"/>
  <c r="AA49" i="3"/>
  <c r="AA12" i="3"/>
  <c r="AA193" i="3"/>
  <c r="AA205" i="3"/>
  <c r="AA180" i="3"/>
  <c r="AA162" i="3"/>
  <c r="AA161" i="3"/>
  <c r="AA190" i="3"/>
  <c r="K268" i="3"/>
  <c r="J268" i="3"/>
  <c r="AA36" i="3"/>
  <c r="AA123" i="3"/>
  <c r="AA216" i="3"/>
  <c r="J238" i="3"/>
  <c r="K238" i="3"/>
  <c r="J240" i="3"/>
  <c r="K240" i="3"/>
  <c r="J239" i="3"/>
  <c r="K239" i="3"/>
  <c r="J283" i="3"/>
  <c r="K283" i="3"/>
  <c r="K278" i="3"/>
  <c r="J278" i="3"/>
  <c r="J253" i="3"/>
  <c r="K253" i="3"/>
  <c r="AJ228" i="6"/>
  <c r="AK5" i="6"/>
  <c r="AJ5" i="6"/>
  <c r="AA23" i="3"/>
  <c r="AA217" i="3"/>
  <c r="K246" i="3"/>
  <c r="J246" i="3"/>
  <c r="AA152" i="3"/>
  <c r="G242" i="3"/>
  <c r="J232" i="3"/>
  <c r="K232" i="3"/>
  <c r="J267" i="3"/>
  <c r="K267" i="3"/>
  <c r="J288" i="3"/>
  <c r="K288" i="3"/>
  <c r="K231" i="3"/>
  <c r="J231" i="3"/>
  <c r="K233" i="3"/>
  <c r="J233" i="3"/>
  <c r="K245" i="3"/>
  <c r="G256" i="3"/>
  <c r="J245" i="3"/>
  <c r="AJ256" i="3"/>
  <c r="G273" i="6"/>
  <c r="AA186" i="3"/>
  <c r="J262" i="3"/>
  <c r="K262" i="3"/>
  <c r="K224" i="3"/>
  <c r="J224" i="3"/>
  <c r="G228" i="3"/>
  <c r="K223" i="3"/>
  <c r="J223" i="3"/>
  <c r="K271" i="3"/>
  <c r="J271" i="3"/>
  <c r="K226" i="3"/>
  <c r="J226" i="3"/>
  <c r="AA126" i="7"/>
  <c r="AA28" i="7"/>
  <c r="AA64" i="7"/>
  <c r="AA82" i="7"/>
  <c r="AA189" i="7"/>
  <c r="AA204" i="7"/>
  <c r="AA165" i="7"/>
  <c r="AA18" i="7"/>
  <c r="AA124" i="3"/>
  <c r="AA115" i="7"/>
  <c r="AA67" i="7"/>
  <c r="AA70" i="7"/>
  <c r="AA156" i="7"/>
  <c r="AA188" i="7"/>
  <c r="AA43" i="7"/>
  <c r="AA175" i="7"/>
  <c r="AA145" i="7"/>
  <c r="AA17" i="7"/>
  <c r="AA85" i="7"/>
  <c r="AA176" i="7"/>
  <c r="AA131" i="7"/>
  <c r="AA71" i="7"/>
  <c r="AA193" i="7"/>
  <c r="AA113" i="7"/>
  <c r="AA87" i="7"/>
  <c r="AA14" i="7"/>
  <c r="AA181" i="7"/>
  <c r="AA75" i="7"/>
  <c r="AA98" i="7"/>
  <c r="AA150" i="7"/>
  <c r="AA97" i="7"/>
  <c r="AA166" i="7"/>
  <c r="AA154" i="7"/>
  <c r="AA147" i="3"/>
  <c r="AA80" i="3"/>
  <c r="AA46" i="3"/>
  <c r="AA77" i="3"/>
  <c r="AA140" i="3"/>
  <c r="AA112" i="3"/>
  <c r="AA168" i="3"/>
  <c r="AA38" i="3"/>
  <c r="AA108" i="3"/>
  <c r="AA197" i="3"/>
  <c r="AA192" i="3"/>
  <c r="AA214" i="3"/>
  <c r="AA82" i="3"/>
  <c r="AA95" i="3"/>
  <c r="AA115" i="3"/>
  <c r="AA151" i="3"/>
  <c r="AA63" i="3"/>
  <c r="AA156" i="3"/>
  <c r="AA13" i="3"/>
  <c r="AA210" i="3"/>
  <c r="AA17" i="3"/>
  <c r="AA187" i="3"/>
  <c r="AA51" i="3"/>
  <c r="AA125" i="3"/>
  <c r="AA215" i="3"/>
  <c r="AA55" i="3"/>
  <c r="AA189" i="3"/>
  <c r="AA188" i="3"/>
  <c r="AA114" i="3"/>
  <c r="AA155" i="3"/>
  <c r="AA213" i="3"/>
  <c r="AA203" i="3"/>
  <c r="AA29" i="3"/>
  <c r="AA158" i="3"/>
  <c r="AA40" i="3"/>
  <c r="AA70" i="3"/>
  <c r="AA39" i="3"/>
  <c r="AA201" i="3"/>
  <c r="AA126" i="3"/>
  <c r="AA175" i="3"/>
  <c r="AA198" i="3"/>
  <c r="AA83" i="3"/>
  <c r="J261" i="3"/>
  <c r="K261" i="3"/>
  <c r="J252" i="3"/>
  <c r="K252" i="3"/>
  <c r="J264" i="3"/>
  <c r="K264" i="3"/>
  <c r="K269" i="3"/>
  <c r="J269" i="3"/>
  <c r="K265" i="3"/>
  <c r="J265" i="3"/>
  <c r="K250" i="3"/>
  <c r="J250" i="3"/>
  <c r="AA33" i="3"/>
  <c r="J289" i="3"/>
  <c r="K289" i="3"/>
  <c r="K1" i="3"/>
  <c r="E33" i="4" s="1"/>
  <c r="O215" i="3"/>
  <c r="AA84" i="3"/>
  <c r="AA199" i="3"/>
  <c r="AA16" i="3"/>
  <c r="AJ291" i="3"/>
  <c r="J282" i="3"/>
  <c r="K282" i="3"/>
  <c r="K260" i="3"/>
  <c r="J260" i="3"/>
  <c r="G273" i="3"/>
  <c r="K251" i="3"/>
  <c r="J251" i="3"/>
  <c r="AA77" i="7"/>
  <c r="AA84" i="7"/>
  <c r="AA80" i="7"/>
  <c r="AA173" i="7"/>
  <c r="AA142" i="7"/>
  <c r="AA143" i="7"/>
  <c r="AA108" i="7"/>
  <c r="AA92" i="7"/>
  <c r="AA148" i="7"/>
  <c r="AA12" i="7"/>
  <c r="AA185" i="7"/>
  <c r="AA31" i="7"/>
  <c r="AA103" i="7"/>
  <c r="AA186" i="7"/>
  <c r="AA157" i="7"/>
  <c r="AA161" i="7"/>
  <c r="AA30" i="7"/>
  <c r="AA35" i="7"/>
  <c r="AA91" i="7"/>
  <c r="AA20" i="7"/>
  <c r="AA123" i="7"/>
  <c r="AA53" i="7"/>
  <c r="AA215" i="7"/>
  <c r="AA141" i="7"/>
  <c r="AA182" i="7"/>
  <c r="AA47" i="7"/>
  <c r="AA63" i="7"/>
  <c r="AA172" i="7"/>
  <c r="AA94" i="7"/>
  <c r="AA162" i="7"/>
  <c r="AA140" i="7"/>
  <c r="AA50" i="7"/>
  <c r="AA117" i="7"/>
  <c r="AA55" i="7"/>
  <c r="AA54" i="7"/>
  <c r="AA96" i="7"/>
  <c r="AA57" i="7"/>
  <c r="AA109" i="7"/>
  <c r="AA19" i="7"/>
  <c r="AA78" i="7"/>
  <c r="AA73" i="3"/>
  <c r="AA98" i="3"/>
  <c r="AA25" i="3"/>
  <c r="AA209" i="3"/>
  <c r="AA182" i="3"/>
  <c r="AA176" i="3"/>
  <c r="AA149" i="3"/>
  <c r="AA181" i="3"/>
  <c r="AA165" i="3"/>
  <c r="AA119" i="3"/>
  <c r="AA68" i="3"/>
  <c r="AA204" i="3"/>
  <c r="AA48" i="3"/>
  <c r="AA67" i="3"/>
  <c r="AA37" i="3"/>
  <c r="AA31" i="3"/>
  <c r="AA164" i="3"/>
  <c r="AA146" i="3"/>
  <c r="AA153" i="3"/>
  <c r="AA59" i="3"/>
  <c r="AA183" i="3"/>
  <c r="AA28" i="3"/>
  <c r="AA122" i="3"/>
  <c r="AA14" i="3"/>
  <c r="AA130" i="3"/>
  <c r="AA163" i="3"/>
  <c r="AA128" i="3"/>
  <c r="AA103" i="3"/>
  <c r="AA56" i="3"/>
  <c r="AA179" i="3"/>
  <c r="AA32" i="3"/>
  <c r="AA93" i="3"/>
  <c r="AA97" i="3"/>
  <c r="AA78" i="3"/>
  <c r="W211" i="3"/>
  <c r="U211" i="3"/>
  <c r="K225" i="3"/>
  <c r="J225" i="3"/>
  <c r="J254" i="3"/>
  <c r="K254" i="3"/>
  <c r="K263" i="3"/>
  <c r="J263" i="3"/>
  <c r="AA219" i="6"/>
  <c r="AA5" i="6" s="1"/>
  <c r="AA135" i="3"/>
  <c r="AA35" i="3"/>
  <c r="AA142" i="3"/>
  <c r="AA160" i="3"/>
  <c r="K279" i="3"/>
  <c r="J279" i="3"/>
  <c r="H5" i="6"/>
  <c r="G5" i="6"/>
  <c r="AJ256" i="6"/>
  <c r="J236" i="3"/>
  <c r="K236" i="3"/>
  <c r="AA133" i="3"/>
  <c r="AJ273" i="3"/>
  <c r="AJ228" i="3"/>
  <c r="G5" i="3"/>
  <c r="J219" i="3"/>
  <c r="J5" i="3" s="1"/>
  <c r="U40" i="3" l="1"/>
  <c r="R117" i="3"/>
  <c r="S197" i="3"/>
  <c r="W197" i="3" s="1"/>
  <c r="R37" i="3"/>
  <c r="S76" i="3"/>
  <c r="U76" i="3" s="1"/>
  <c r="R158" i="3"/>
  <c r="S216" i="3"/>
  <c r="W216" i="3" s="1"/>
  <c r="S164" i="3"/>
  <c r="S32" i="3"/>
  <c r="U32" i="3" s="1"/>
  <c r="R48" i="3"/>
  <c r="R76" i="3"/>
  <c r="R197" i="3"/>
  <c r="R66" i="3"/>
  <c r="R88" i="3"/>
  <c r="S139" i="3"/>
  <c r="W139" i="3" s="1"/>
  <c r="R208" i="3"/>
  <c r="R149" i="3"/>
  <c r="S91" i="3"/>
  <c r="W91" i="3" s="1"/>
  <c r="S120" i="3"/>
  <c r="U120" i="3" s="1"/>
  <c r="S147" i="3"/>
  <c r="U147" i="3" s="1"/>
  <c r="R20" i="3"/>
  <c r="R139" i="3"/>
  <c r="S158" i="3"/>
  <c r="S21" i="3"/>
  <c r="W21" i="3" s="1"/>
  <c r="S51" i="3"/>
  <c r="S37" i="3"/>
  <c r="U37" i="3" s="1"/>
  <c r="S55" i="3"/>
  <c r="U55" i="3" s="1"/>
  <c r="S16" i="3"/>
  <c r="S58" i="3"/>
  <c r="S217" i="3"/>
  <c r="S207" i="3"/>
  <c r="U207" i="3" s="1"/>
  <c r="R148" i="3"/>
  <c r="S20" i="3"/>
  <c r="U20" i="3" s="1"/>
  <c r="S41" i="3"/>
  <c r="W41" i="3" s="1"/>
  <c r="R147" i="3"/>
  <c r="R164" i="3"/>
  <c r="S133" i="3"/>
  <c r="U133" i="3" s="1"/>
  <c r="R86" i="3"/>
  <c r="S97" i="3"/>
  <c r="R21" i="3"/>
  <c r="S125" i="3"/>
  <c r="U125" i="3" s="1"/>
  <c r="R51" i="3"/>
  <c r="S176" i="3"/>
  <c r="W176" i="3" s="1"/>
  <c r="S165" i="3"/>
  <c r="U165" i="3" s="1"/>
  <c r="R55" i="3"/>
  <c r="S200" i="3"/>
  <c r="R16" i="3"/>
  <c r="R58" i="3"/>
  <c r="S149" i="3"/>
  <c r="U149" i="3" s="1"/>
  <c r="S45" i="3"/>
  <c r="W45" i="3" s="1"/>
  <c r="S140" i="3"/>
  <c r="R91" i="3"/>
  <c r="R216" i="3"/>
  <c r="S68" i="3"/>
  <c r="U68" i="3" s="1"/>
  <c r="S85" i="3"/>
  <c r="W85" i="3" s="1"/>
  <c r="R120" i="3"/>
  <c r="S213" i="3"/>
  <c r="W213" i="3" s="1"/>
  <c r="S116" i="3"/>
  <c r="S214" i="3"/>
  <c r="U214" i="3" s="1"/>
  <c r="R97" i="3"/>
  <c r="R176" i="3"/>
  <c r="R213" i="3"/>
  <c r="R115" i="3"/>
  <c r="R34" i="3"/>
  <c r="S195" i="3"/>
  <c r="S191" i="3"/>
  <c r="U191" i="3" s="1"/>
  <c r="R166" i="3"/>
  <c r="R183" i="3"/>
  <c r="S204" i="3"/>
  <c r="W204" i="3" s="1"/>
  <c r="R24" i="3"/>
  <c r="S93" i="3"/>
  <c r="R65" i="3"/>
  <c r="R196" i="3"/>
  <c r="R201" i="3"/>
  <c r="S186" i="3"/>
  <c r="W186" i="3" s="1"/>
  <c r="R81" i="3"/>
  <c r="S161" i="3"/>
  <c r="U161" i="3" s="1"/>
  <c r="R195" i="3"/>
  <c r="S86" i="3"/>
  <c r="W86" i="3" s="1"/>
  <c r="S210" i="3"/>
  <c r="R119" i="3"/>
  <c r="R59" i="3"/>
  <c r="S128" i="3"/>
  <c r="S84" i="3"/>
  <c r="R162" i="3"/>
  <c r="S49" i="3"/>
  <c r="U49" i="3" s="1"/>
  <c r="R129" i="3"/>
  <c r="R47" i="3"/>
  <c r="S90" i="3"/>
  <c r="R75" i="3"/>
  <c r="S98" i="3"/>
  <c r="S62" i="3"/>
  <c r="S157" i="3"/>
  <c r="U157" i="3" s="1"/>
  <c r="S100" i="3"/>
  <c r="W100" i="3" s="1"/>
  <c r="R36" i="3"/>
  <c r="R146" i="3"/>
  <c r="S118" i="3"/>
  <c r="U118" i="3" s="1"/>
  <c r="S190" i="3"/>
  <c r="S78" i="3"/>
  <c r="U78" i="3" s="1"/>
  <c r="S99" i="3"/>
  <c r="R205" i="3"/>
  <c r="R96" i="3"/>
  <c r="R159" i="3"/>
  <c r="R63" i="3"/>
  <c r="U101" i="3"/>
  <c r="S83" i="3"/>
  <c r="U83" i="3" s="1"/>
  <c r="R103" i="3"/>
  <c r="R170" i="3"/>
  <c r="S143" i="3"/>
  <c r="U143" i="3" s="1"/>
  <c r="S179" i="3"/>
  <c r="U179" i="3" s="1"/>
  <c r="S122" i="3"/>
  <c r="U122" i="3" s="1"/>
  <c r="R192" i="3"/>
  <c r="W101" i="3"/>
  <c r="Y101" i="3" s="1"/>
  <c r="AB101" i="3" s="1"/>
  <c r="S160" i="3"/>
  <c r="S180" i="3"/>
  <c r="U180" i="3" s="1"/>
  <c r="S53" i="3"/>
  <c r="R151" i="3"/>
  <c r="R182" i="3"/>
  <c r="S141" i="3"/>
  <c r="W141" i="3" s="1"/>
  <c r="R104" i="3"/>
  <c r="S22" i="3"/>
  <c r="U22" i="3" s="1"/>
  <c r="S30" i="3"/>
  <c r="W30" i="3" s="1"/>
  <c r="R161" i="3"/>
  <c r="R87" i="3"/>
  <c r="S19" i="3"/>
  <c r="U19" i="3" s="1"/>
  <c r="U56" i="3"/>
  <c r="S33" i="3"/>
  <c r="W33" i="3" s="1"/>
  <c r="S184" i="3"/>
  <c r="S146" i="3"/>
  <c r="S92" i="3"/>
  <c r="W92" i="3" s="1"/>
  <c r="R50" i="3"/>
  <c r="R60" i="3"/>
  <c r="R194" i="3"/>
  <c r="S134" i="3"/>
  <c r="W134" i="3" s="1"/>
  <c r="R168" i="3"/>
  <c r="R70" i="3"/>
  <c r="S27" i="3"/>
  <c r="W27" i="3" s="1"/>
  <c r="R199" i="3"/>
  <c r="R25" i="3"/>
  <c r="S82" i="3"/>
  <c r="S206" i="3"/>
  <c r="S35" i="3"/>
  <c r="U35" i="3" s="1"/>
  <c r="S65" i="3"/>
  <c r="U65" i="3" s="1"/>
  <c r="S152" i="3"/>
  <c r="U152" i="3" s="1"/>
  <c r="S163" i="3"/>
  <c r="W163" i="3" s="1"/>
  <c r="S13" i="3"/>
  <c r="U13" i="3" s="1"/>
  <c r="S188" i="3"/>
  <c r="S123" i="3"/>
  <c r="U123" i="3" s="1"/>
  <c r="R38" i="3"/>
  <c r="S169" i="3"/>
  <c r="U169" i="3" s="1"/>
  <c r="R93" i="3"/>
  <c r="S131" i="3"/>
  <c r="U131" i="3" s="1"/>
  <c r="R128" i="3"/>
  <c r="S142" i="3"/>
  <c r="U142" i="3" s="1"/>
  <c r="R172" i="3"/>
  <c r="R35" i="3"/>
  <c r="R163" i="3"/>
  <c r="R13" i="3"/>
  <c r="S137" i="3"/>
  <c r="W137" i="3" s="1"/>
  <c r="R188" i="3"/>
  <c r="S29" i="3"/>
  <c r="W29" i="3" s="1"/>
  <c r="R123" i="3"/>
  <c r="R193" i="3"/>
  <c r="S130" i="3"/>
  <c r="W130" i="3" s="1"/>
  <c r="S39" i="3"/>
  <c r="R131" i="3"/>
  <c r="R111" i="3"/>
  <c r="S138" i="3"/>
  <c r="U138" i="3" s="1"/>
  <c r="S28" i="3"/>
  <c r="W28" i="3" s="1"/>
  <c r="R57" i="3"/>
  <c r="S14" i="3"/>
  <c r="U14" i="3" s="1"/>
  <c r="S185" i="3"/>
  <c r="W185" i="3" s="1"/>
  <c r="S18" i="3"/>
  <c r="S212" i="3"/>
  <c r="W212" i="3" s="1"/>
  <c r="R142" i="3"/>
  <c r="S126" i="3"/>
  <c r="W126" i="3" s="1"/>
  <c r="S181" i="3"/>
  <c r="U181" i="3" s="1"/>
  <c r="R74" i="3"/>
  <c r="R77" i="3"/>
  <c r="R184" i="3"/>
  <c r="S173" i="3"/>
  <c r="W173" i="3" s="1"/>
  <c r="R121" i="3"/>
  <c r="R23" i="3"/>
  <c r="R105" i="3"/>
  <c r="S11" i="3"/>
  <c r="W11" i="3" s="1"/>
  <c r="R95" i="3"/>
  <c r="S17" i="3"/>
  <c r="W17" i="3" s="1"/>
  <c r="R177" i="3"/>
  <c r="R43" i="3"/>
  <c r="S150" i="3"/>
  <c r="W150" i="3" s="1"/>
  <c r="S15" i="3"/>
  <c r="W15" i="3" s="1"/>
  <c r="S72" i="3"/>
  <c r="W72" i="3" s="1"/>
  <c r="R173" i="3"/>
  <c r="S106" i="3"/>
  <c r="S175" i="3"/>
  <c r="W175" i="3" s="1"/>
  <c r="R160" i="3"/>
  <c r="R52" i="3"/>
  <c r="S113" i="3"/>
  <c r="U113" i="3" s="1"/>
  <c r="R189" i="3"/>
  <c r="R180" i="3"/>
  <c r="R72" i="3"/>
  <c r="R17" i="3"/>
  <c r="R150" i="3"/>
  <c r="S71" i="3"/>
  <c r="U71" i="3" s="1"/>
  <c r="S198" i="3"/>
  <c r="R175" i="3"/>
  <c r="S132" i="3"/>
  <c r="W132" i="3" s="1"/>
  <c r="S209" i="3"/>
  <c r="U209" i="3" s="1"/>
  <c r="S26" i="3"/>
  <c r="W26" i="3" s="1"/>
  <c r="R112" i="3"/>
  <c r="R113" i="3"/>
  <c r="S44" i="3"/>
  <c r="S108" i="3"/>
  <c r="W108" i="3" s="1"/>
  <c r="S54" i="3"/>
  <c r="U54" i="3" s="1"/>
  <c r="S94" i="3"/>
  <c r="U94" i="3" s="1"/>
  <c r="S153" i="3"/>
  <c r="U153" i="3" s="1"/>
  <c r="S145" i="3"/>
  <c r="W145" i="3" s="1"/>
  <c r="S34" i="3"/>
  <c r="W34" i="3" s="1"/>
  <c r="S178" i="3"/>
  <c r="R171" i="3"/>
  <c r="R107" i="3"/>
  <c r="S135" i="3"/>
  <c r="U135" i="3" s="1"/>
  <c r="R155" i="3"/>
  <c r="R187" i="3"/>
  <c r="S50" i="3"/>
  <c r="U50" i="3" s="1"/>
  <c r="S87" i="3"/>
  <c r="U87" i="3" s="1"/>
  <c r="S170" i="3"/>
  <c r="R61" i="3"/>
  <c r="R127" i="3"/>
  <c r="S168" i="3"/>
  <c r="U168" i="3" s="1"/>
  <c r="R144" i="3"/>
  <c r="S70" i="3"/>
  <c r="W70" i="3" s="1"/>
  <c r="S96" i="3"/>
  <c r="S104" i="3"/>
  <c r="W104" i="3" s="1"/>
  <c r="S202" i="3"/>
  <c r="U202" i="3" s="1"/>
  <c r="R31" i="3"/>
  <c r="R167" i="3"/>
  <c r="S95" i="3"/>
  <c r="W95" i="3" s="1"/>
  <c r="R110" i="3"/>
  <c r="S79" i="3"/>
  <c r="W79" i="3" s="1"/>
  <c r="S73" i="3"/>
  <c r="U73" i="3" s="1"/>
  <c r="R33" i="3"/>
  <c r="S156" i="3"/>
  <c r="W156" i="3" s="1"/>
  <c r="S187" i="3"/>
  <c r="W187" i="3" s="1"/>
  <c r="S10" i="3"/>
  <c r="U10" i="3" s="1"/>
  <c r="R203" i="3"/>
  <c r="S80" i="3"/>
  <c r="W80" i="3" s="1"/>
  <c r="R134" i="3"/>
  <c r="R190" i="3"/>
  <c r="R19" i="3"/>
  <c r="R27" i="3"/>
  <c r="R143" i="3"/>
  <c r="S102" i="3"/>
  <c r="R179" i="3"/>
  <c r="R122" i="3"/>
  <c r="S64" i="3"/>
  <c r="W64" i="3" s="1"/>
  <c r="R82" i="3"/>
  <c r="S9" i="3"/>
  <c r="U9" i="3" s="1"/>
  <c r="S12" i="3"/>
  <c r="R92" i="3"/>
  <c r="R90" i="3"/>
  <c r="S154" i="3"/>
  <c r="R141" i="3"/>
  <c r="S124" i="3"/>
  <c r="W124" i="3" s="1"/>
  <c r="R89" i="3"/>
  <c r="S42" i="3"/>
  <c r="U42" i="3" s="1"/>
  <c r="R114" i="3"/>
  <c r="S136" i="3"/>
  <c r="U136" i="3" s="1"/>
  <c r="S109" i="3"/>
  <c r="U109" i="3" s="1"/>
  <c r="S69" i="3"/>
  <c r="W69" i="3" s="1"/>
  <c r="S38" i="3"/>
  <c r="W38" i="3" s="1"/>
  <c r="S61" i="3"/>
  <c r="S89" i="3"/>
  <c r="W89" i="3" s="1"/>
  <c r="S52" i="3"/>
  <c r="R174" i="3"/>
  <c r="S111" i="3"/>
  <c r="U111" i="3" s="1"/>
  <c r="S189" i="3"/>
  <c r="U189" i="3" s="1"/>
  <c r="S46" i="3"/>
  <c r="U46" i="3" s="1"/>
  <c r="S36" i="3"/>
  <c r="U36" i="3" s="1"/>
  <c r="S114" i="3"/>
  <c r="U114" i="3" s="1"/>
  <c r="S107" i="3"/>
  <c r="U107" i="3" s="1"/>
  <c r="S159" i="3"/>
  <c r="W159" i="3" s="1"/>
  <c r="S63" i="3"/>
  <c r="W63" i="3" s="1"/>
  <c r="AA273" i="6"/>
  <c r="AA291" i="6"/>
  <c r="AJ219" i="7"/>
  <c r="AK5" i="7" s="1"/>
  <c r="G219" i="7"/>
  <c r="G5" i="7" s="1"/>
  <c r="AA242" i="6"/>
  <c r="AA256" i="6"/>
  <c r="AA228" i="6"/>
  <c r="AA127" i="9"/>
  <c r="AA44" i="9"/>
  <c r="AA215" i="9"/>
  <c r="AA55" i="9"/>
  <c r="AA88" i="9"/>
  <c r="AA113" i="9"/>
  <c r="AA49" i="9"/>
  <c r="AA199" i="9"/>
  <c r="AA23" i="9"/>
  <c r="AA188" i="9"/>
  <c r="AA96" i="9"/>
  <c r="AA187" i="8"/>
  <c r="AA77" i="8"/>
  <c r="AA71" i="8"/>
  <c r="AA117" i="8"/>
  <c r="AA109" i="8"/>
  <c r="AA205" i="8"/>
  <c r="AA75" i="8"/>
  <c r="AA185" i="8"/>
  <c r="AA57" i="8"/>
  <c r="AA103" i="8"/>
  <c r="AA125" i="8"/>
  <c r="AA19" i="8"/>
  <c r="AA145" i="8"/>
  <c r="AA198" i="9"/>
  <c r="AA90" i="9"/>
  <c r="AA117" i="9"/>
  <c r="AA42" i="9"/>
  <c r="AJ219" i="9"/>
  <c r="AA9" i="9"/>
  <c r="AA109" i="9"/>
  <c r="AA11" i="9"/>
  <c r="AA14" i="9"/>
  <c r="AA48" i="9"/>
  <c r="AA43" i="9"/>
  <c r="AA214" i="9"/>
  <c r="AA145" i="9"/>
  <c r="AA94" i="9"/>
  <c r="AA138" i="9"/>
  <c r="AA15" i="9"/>
  <c r="AA32" i="9"/>
  <c r="AA139" i="9"/>
  <c r="AA137" i="9"/>
  <c r="AA33" i="9"/>
  <c r="AA185" i="9"/>
  <c r="AA22" i="9"/>
  <c r="AA98" i="9"/>
  <c r="AA20" i="9"/>
  <c r="AA47" i="9"/>
  <c r="AA41" i="9"/>
  <c r="AA161" i="9"/>
  <c r="AA178" i="9"/>
  <c r="AA200" i="9"/>
  <c r="AA28" i="9"/>
  <c r="AA167" i="9"/>
  <c r="AA31" i="9"/>
  <c r="AA37" i="9"/>
  <c r="AA144" i="9"/>
  <c r="AA58" i="9"/>
  <c r="AA74" i="9"/>
  <c r="AA54" i="9"/>
  <c r="AA115" i="9"/>
  <c r="AA70" i="9"/>
  <c r="AA92" i="9"/>
  <c r="AA68" i="9"/>
  <c r="AA57" i="9"/>
  <c r="AA212" i="9"/>
  <c r="AA190" i="9"/>
  <c r="AA79" i="9"/>
  <c r="AA16" i="9"/>
  <c r="G219" i="9"/>
  <c r="AA101" i="8"/>
  <c r="AA174" i="8"/>
  <c r="AA34" i="8"/>
  <c r="AA134" i="8"/>
  <c r="AA130" i="8"/>
  <c r="AA102" i="8"/>
  <c r="AA29" i="8"/>
  <c r="AA182" i="8"/>
  <c r="AA41" i="8"/>
  <c r="AA30" i="8"/>
  <c r="AA201" i="8"/>
  <c r="AA65" i="8"/>
  <c r="AA153" i="8"/>
  <c r="AA199" i="8"/>
  <c r="AA60" i="8"/>
  <c r="AA172" i="8"/>
  <c r="AA211" i="8"/>
  <c r="AA165" i="8"/>
  <c r="AA95" i="8"/>
  <c r="AA112" i="8"/>
  <c r="AA104" i="8"/>
  <c r="AA92" i="8"/>
  <c r="AA169" i="8"/>
  <c r="AA70" i="8"/>
  <c r="AA128" i="8"/>
  <c r="AA208" i="8"/>
  <c r="AA157" i="8"/>
  <c r="AA49" i="8"/>
  <c r="AA32" i="8"/>
  <c r="AA180" i="8"/>
  <c r="AA39" i="8"/>
  <c r="AA194" i="8"/>
  <c r="AA31" i="8"/>
  <c r="AA50" i="8"/>
  <c r="AJ219" i="8"/>
  <c r="AA9" i="8"/>
  <c r="AA91" i="8"/>
  <c r="AA166" i="8"/>
  <c r="AA106" i="8"/>
  <c r="AA127" i="8"/>
  <c r="AA58" i="8"/>
  <c r="AA155" i="8"/>
  <c r="AA46" i="8"/>
  <c r="AA132" i="8"/>
  <c r="AA54" i="8"/>
  <c r="AA99" i="8"/>
  <c r="G219" i="8"/>
  <c r="AA37" i="8"/>
  <c r="AA63" i="8"/>
  <c r="AA121" i="8"/>
  <c r="AA143" i="8"/>
  <c r="AA195" i="8"/>
  <c r="AA144" i="8"/>
  <c r="AA186" i="8"/>
  <c r="AA26" i="8"/>
  <c r="AA210" i="8"/>
  <c r="AA82" i="8"/>
  <c r="AA20" i="8"/>
  <c r="AA157" i="9"/>
  <c r="AA180" i="9"/>
  <c r="AA207" i="9"/>
  <c r="AA193" i="9"/>
  <c r="AA56" i="9"/>
  <c r="AA60" i="9"/>
  <c r="U74" i="3"/>
  <c r="W74" i="3"/>
  <c r="H5" i="3"/>
  <c r="K219" i="3"/>
  <c r="W77" i="3"/>
  <c r="U77" i="3"/>
  <c r="Y40" i="3"/>
  <c r="AB40" i="3" s="1"/>
  <c r="W182" i="3"/>
  <c r="U182" i="3"/>
  <c r="K273" i="3"/>
  <c r="J273" i="3"/>
  <c r="U129" i="3"/>
  <c r="W129" i="3"/>
  <c r="R215" i="3"/>
  <c r="S215" i="3"/>
  <c r="U177" i="3"/>
  <c r="W177" i="3"/>
  <c r="U121" i="3"/>
  <c r="W121" i="3"/>
  <c r="U23" i="3"/>
  <c r="W23" i="3"/>
  <c r="U193" i="3"/>
  <c r="W193" i="3"/>
  <c r="U105" i="3"/>
  <c r="W105" i="3"/>
  <c r="Y56" i="3"/>
  <c r="AB56" i="3" s="1"/>
  <c r="J256" i="3"/>
  <c r="K256" i="3"/>
  <c r="U59" i="3"/>
  <c r="W59" i="3"/>
  <c r="AA51" i="7"/>
  <c r="U43" i="3"/>
  <c r="W43" i="3"/>
  <c r="W151" i="3"/>
  <c r="U151" i="3"/>
  <c r="W110" i="3"/>
  <c r="U110" i="3"/>
  <c r="U192" i="3"/>
  <c r="W192" i="3"/>
  <c r="AA184" i="9"/>
  <c r="AA93" i="9"/>
  <c r="AA206" i="9"/>
  <c r="AA110" i="9"/>
  <c r="AA164" i="9"/>
  <c r="AA176" i="9"/>
  <c r="AA168" i="9"/>
  <c r="AA81" i="9"/>
  <c r="AA114" i="9"/>
  <c r="AA158" i="9"/>
  <c r="AA204" i="9"/>
  <c r="AA107" i="9"/>
  <c r="AA102" i="9"/>
  <c r="AA162" i="9"/>
  <c r="AA183" i="9"/>
  <c r="AA132" i="9"/>
  <c r="AA149" i="9"/>
  <c r="AA99" i="9"/>
  <c r="AA128" i="9"/>
  <c r="AA143" i="9"/>
  <c r="AA142" i="9"/>
  <c r="AA106" i="9"/>
  <c r="AA213" i="9"/>
  <c r="AA172" i="9"/>
  <c r="AA52" i="9"/>
  <c r="AA95" i="9"/>
  <c r="AA171" i="9"/>
  <c r="AA160" i="9"/>
  <c r="AA181" i="9"/>
  <c r="AA205" i="9"/>
  <c r="AA201" i="9"/>
  <c r="AA12" i="9"/>
  <c r="AA202" i="9"/>
  <c r="AA126" i="9"/>
  <c r="AA217" i="9"/>
  <c r="AA65" i="9"/>
  <c r="AA163" i="9"/>
  <c r="AA166" i="9"/>
  <c r="AA75" i="9"/>
  <c r="AA35" i="9"/>
  <c r="AA116" i="9"/>
  <c r="AA153" i="9"/>
  <c r="AA123" i="9"/>
  <c r="AA211" i="9"/>
  <c r="AA152" i="9"/>
  <c r="AA97" i="9"/>
  <c r="AA78" i="9"/>
  <c r="AA130" i="9"/>
  <c r="AA159" i="9"/>
  <c r="AA103" i="9"/>
  <c r="AA208" i="9"/>
  <c r="AA89" i="9"/>
  <c r="AA169" i="9"/>
  <c r="AA87" i="9"/>
  <c r="AA34" i="9"/>
  <c r="AA86" i="9"/>
  <c r="AA173" i="9"/>
  <c r="AA84" i="9"/>
  <c r="AA148" i="9"/>
  <c r="AA122" i="9"/>
  <c r="AA85" i="8"/>
  <c r="AA170" i="8"/>
  <c r="AA40" i="8"/>
  <c r="AA108" i="8"/>
  <c r="AA167" i="8"/>
  <c r="AA33" i="8"/>
  <c r="AA148" i="8"/>
  <c r="AA158" i="8"/>
  <c r="AA78" i="8"/>
  <c r="AA150" i="8"/>
  <c r="AA119" i="8"/>
  <c r="AA139" i="8"/>
  <c r="AA61" i="8"/>
  <c r="AA168" i="8"/>
  <c r="AA28" i="8"/>
  <c r="AA156" i="8"/>
  <c r="AA76" i="8"/>
  <c r="AA204" i="8"/>
  <c r="AA206" i="8"/>
  <c r="AA189" i="8"/>
  <c r="AA176" i="8"/>
  <c r="AA24" i="8"/>
  <c r="AA52" i="8"/>
  <c r="AA192" i="8"/>
  <c r="AA191" i="8"/>
  <c r="AA135" i="8"/>
  <c r="AA203" i="8"/>
  <c r="AA53" i="8"/>
  <c r="AA209" i="8"/>
  <c r="AA197" i="8"/>
  <c r="AA215" i="8"/>
  <c r="AA27" i="8"/>
  <c r="AA116" i="8"/>
  <c r="AA43" i="8"/>
  <c r="AA83" i="8"/>
  <c r="AA35" i="8"/>
  <c r="AA118" i="8"/>
  <c r="AA47" i="8"/>
  <c r="AA129" i="8"/>
  <c r="AA110" i="8"/>
  <c r="AA79" i="8"/>
  <c r="AA147" i="8"/>
  <c r="AA154" i="8"/>
  <c r="AA97" i="8"/>
  <c r="AA105" i="8"/>
  <c r="AA188" i="8"/>
  <c r="AA17" i="8"/>
  <c r="AA16" i="8"/>
  <c r="AA21" i="8"/>
  <c r="AA67" i="8"/>
  <c r="AA51" i="8"/>
  <c r="AA197" i="9"/>
  <c r="AA147" i="9"/>
  <c r="AA19" i="9"/>
  <c r="AA189" i="9"/>
  <c r="W155" i="3"/>
  <c r="U155" i="3"/>
  <c r="W47" i="3"/>
  <c r="U47" i="3"/>
  <c r="W81" i="3"/>
  <c r="U81" i="3"/>
  <c r="W60" i="3"/>
  <c r="U60" i="3"/>
  <c r="W162" i="3"/>
  <c r="U162" i="3"/>
  <c r="Y211" i="3"/>
  <c r="AB211" i="3" s="1"/>
  <c r="AA72" i="7"/>
  <c r="W112" i="3"/>
  <c r="U112" i="3"/>
  <c r="U144" i="3"/>
  <c r="W144" i="3"/>
  <c r="U174" i="3"/>
  <c r="W174" i="3"/>
  <c r="U205" i="3"/>
  <c r="W205" i="3"/>
  <c r="U199" i="3"/>
  <c r="W199" i="3"/>
  <c r="W57" i="3"/>
  <c r="U57" i="3"/>
  <c r="AA86" i="7"/>
  <c r="K291" i="3"/>
  <c r="J291" i="3"/>
  <c r="U25" i="3"/>
  <c r="W25" i="3"/>
  <c r="W171" i="3"/>
  <c r="U171" i="3"/>
  <c r="W167" i="3"/>
  <c r="U167" i="3"/>
  <c r="AA196" i="9"/>
  <c r="AA209" i="9"/>
  <c r="AA83" i="9"/>
  <c r="AA146" i="9"/>
  <c r="AA111" i="9"/>
  <c r="AA82" i="9"/>
  <c r="AA67" i="9"/>
  <c r="AA59" i="9"/>
  <c r="AA120" i="9"/>
  <c r="AA191" i="9"/>
  <c r="AA177" i="9"/>
  <c r="AA174" i="9"/>
  <c r="AA118" i="9"/>
  <c r="AA179" i="9"/>
  <c r="AA50" i="9"/>
  <c r="AA135" i="9"/>
  <c r="AA71" i="9"/>
  <c r="AA124" i="9"/>
  <c r="AA210" i="9"/>
  <c r="AA69" i="9"/>
  <c r="AA61" i="9"/>
  <c r="AA170" i="9"/>
  <c r="AA66" i="9"/>
  <c r="AA18" i="9"/>
  <c r="AA29" i="9"/>
  <c r="AA73" i="9"/>
  <c r="AA140" i="9"/>
  <c r="AA26" i="9"/>
  <c r="AA203" i="9"/>
  <c r="AA17" i="9"/>
  <c r="AA186" i="9"/>
  <c r="AA30" i="9"/>
  <c r="AA72" i="9"/>
  <c r="AA150" i="9"/>
  <c r="AA131" i="9"/>
  <c r="AA187" i="9"/>
  <c r="AA155" i="9"/>
  <c r="AA10" i="9"/>
  <c r="AA129" i="9"/>
  <c r="AA112" i="9"/>
  <c r="AA216" i="9"/>
  <c r="AA85" i="9"/>
  <c r="AA156" i="9"/>
  <c r="AA23" i="8"/>
  <c r="AA123" i="8"/>
  <c r="AA184" i="8"/>
  <c r="AA181" i="8"/>
  <c r="AA42" i="8"/>
  <c r="AA86" i="8"/>
  <c r="AA142" i="8"/>
  <c r="AA62" i="8"/>
  <c r="AA214" i="8"/>
  <c r="AA13" i="8"/>
  <c r="AA200" i="8"/>
  <c r="AA217" i="8"/>
  <c r="AA73" i="8"/>
  <c r="AA66" i="8"/>
  <c r="AA12" i="8"/>
  <c r="AA22" i="8"/>
  <c r="AA55" i="8"/>
  <c r="AA120" i="8"/>
  <c r="AA64" i="8"/>
  <c r="AA213" i="8"/>
  <c r="AA44" i="8"/>
  <c r="AA68" i="8"/>
  <c r="AA133" i="8"/>
  <c r="AA216" i="8"/>
  <c r="AA87" i="8"/>
  <c r="AA171" i="8"/>
  <c r="AA163" i="8"/>
  <c r="AA15" i="8"/>
  <c r="AA14" i="8"/>
  <c r="AA207" i="8"/>
  <c r="AA137" i="8"/>
  <c r="AA173" i="8"/>
  <c r="AA18" i="8"/>
  <c r="AA146" i="8"/>
  <c r="AA45" i="8"/>
  <c r="AA113" i="8"/>
  <c r="AA122" i="8"/>
  <c r="AA48" i="8"/>
  <c r="AA162" i="8"/>
  <c r="AA159" i="8"/>
  <c r="AA164" i="8"/>
  <c r="AA141" i="8"/>
  <c r="AA126" i="8"/>
  <c r="AA175" i="8"/>
  <c r="AA98" i="8"/>
  <c r="AA198" i="8"/>
  <c r="AA84" i="8"/>
  <c r="AA80" i="8"/>
  <c r="AA94" i="8"/>
  <c r="AA190" i="8"/>
  <c r="AA72" i="8"/>
  <c r="AA107" i="8"/>
  <c r="AA21" i="9"/>
  <c r="AA80" i="9"/>
  <c r="AA40" i="9"/>
  <c r="AA133" i="9"/>
  <c r="AA104" i="9"/>
  <c r="AA13" i="9"/>
  <c r="AA195" i="9"/>
  <c r="W75" i="3"/>
  <c r="U75" i="3"/>
  <c r="W201" i="3"/>
  <c r="U201" i="3"/>
  <c r="W194" i="3"/>
  <c r="U194" i="3"/>
  <c r="U203" i="3"/>
  <c r="W203" i="3"/>
  <c r="W48" i="3"/>
  <c r="U48" i="3"/>
  <c r="W127" i="3"/>
  <c r="U127" i="3"/>
  <c r="K242" i="3"/>
  <c r="J242" i="3"/>
  <c r="G4" i="3"/>
  <c r="N4" i="3"/>
  <c r="U172" i="3"/>
  <c r="W172" i="3"/>
  <c r="U67" i="3"/>
  <c r="W67" i="3"/>
  <c r="AA194" i="9"/>
  <c r="AA182" i="9"/>
  <c r="AA105" i="9"/>
  <c r="AA121" i="9"/>
  <c r="AA165" i="9"/>
  <c r="AA64" i="9"/>
  <c r="AA100" i="9"/>
  <c r="AA151" i="9"/>
  <c r="AA76" i="9"/>
  <c r="AA91" i="9"/>
  <c r="AA51" i="9"/>
  <c r="AA27" i="9"/>
  <c r="AA25" i="9"/>
  <c r="AA101" i="9"/>
  <c r="AA38" i="9"/>
  <c r="AA125" i="9"/>
  <c r="AA141" i="9"/>
  <c r="AA136" i="9"/>
  <c r="AA154" i="9"/>
  <c r="AA62" i="9"/>
  <c r="AA77" i="9"/>
  <c r="AA39" i="9"/>
  <c r="AA46" i="9"/>
  <c r="AA183" i="8"/>
  <c r="AA196" i="8"/>
  <c r="AA69" i="8"/>
  <c r="AA136" i="8"/>
  <c r="AA140" i="8"/>
  <c r="AA160" i="8"/>
  <c r="AA115" i="8"/>
  <c r="AA179" i="8"/>
  <c r="AA131" i="8"/>
  <c r="AA202" i="8"/>
  <c r="AA93" i="8"/>
  <c r="AA161" i="8"/>
  <c r="AA56" i="8"/>
  <c r="AA38" i="8"/>
  <c r="AA36" i="8"/>
  <c r="AA177" i="8"/>
  <c r="AA88" i="8"/>
  <c r="AA138" i="8"/>
  <c r="AA90" i="8"/>
  <c r="AA25" i="8"/>
  <c r="AA152" i="8"/>
  <c r="AA178" i="8"/>
  <c r="AA96" i="8"/>
  <c r="AA151" i="8"/>
  <c r="AA124" i="8"/>
  <c r="AA74" i="8"/>
  <c r="AA11" i="8"/>
  <c r="AA193" i="8"/>
  <c r="AA89" i="8"/>
  <c r="AA114" i="8"/>
  <c r="AA149" i="8"/>
  <c r="AA111" i="8"/>
  <c r="AA10" i="8"/>
  <c r="AA81" i="8"/>
  <c r="AA100" i="8"/>
  <c r="AA59" i="8"/>
  <c r="AA212" i="8"/>
  <c r="AA108" i="9"/>
  <c r="AA36" i="9"/>
  <c r="AA24" i="9"/>
  <c r="AA119" i="9"/>
  <c r="AA63" i="9"/>
  <c r="AA45" i="9"/>
  <c r="AA192" i="9"/>
  <c r="AA175" i="9"/>
  <c r="AA134" i="9"/>
  <c r="W103" i="3"/>
  <c r="U103" i="3"/>
  <c r="W196" i="3"/>
  <c r="U196" i="3"/>
  <c r="U117" i="3"/>
  <c r="W117" i="3"/>
  <c r="W88" i="3"/>
  <c r="U88" i="3"/>
  <c r="AA90" i="7"/>
  <c r="U24" i="3"/>
  <c r="W24" i="3"/>
  <c r="W119" i="3"/>
  <c r="U119" i="3"/>
  <c r="W166" i="3"/>
  <c r="U166" i="3"/>
  <c r="U208" i="3"/>
  <c r="W208" i="3"/>
  <c r="AA32" i="7"/>
  <c r="K228" i="3"/>
  <c r="J228" i="3"/>
  <c r="W183" i="3"/>
  <c r="U183" i="3"/>
  <c r="W31" i="3"/>
  <c r="U31" i="3"/>
  <c r="U115" i="3"/>
  <c r="W115" i="3"/>
  <c r="U66" i="3"/>
  <c r="W66" i="3"/>
  <c r="W148" i="3"/>
  <c r="U148" i="3"/>
  <c r="AA219" i="3"/>
  <c r="AA5" i="3" s="1"/>
  <c r="W97" i="3" l="1"/>
  <c r="U140" i="3"/>
  <c r="U116" i="3"/>
  <c r="W58" i="3"/>
  <c r="Y58" i="3" s="1"/>
  <c r="AB58" i="3" s="1"/>
  <c r="W158" i="3"/>
  <c r="W37" i="3"/>
  <c r="W147" i="3"/>
  <c r="W32" i="3"/>
  <c r="Y32" i="3" s="1"/>
  <c r="AB32" i="3" s="1"/>
  <c r="U197" i="3"/>
  <c r="U176" i="3"/>
  <c r="U97" i="3"/>
  <c r="W20" i="3"/>
  <c r="U164" i="3"/>
  <c r="W116" i="3"/>
  <c r="Y116" i="3" s="1"/>
  <c r="AB116" i="3" s="1"/>
  <c r="W140" i="3"/>
  <c r="Y140" i="3" s="1"/>
  <c r="W120" i="3"/>
  <c r="W44" i="3"/>
  <c r="Y44" i="3" s="1"/>
  <c r="AB44" i="3" s="1"/>
  <c r="W164" i="3"/>
  <c r="W68" i="3"/>
  <c r="Y68" i="3" s="1"/>
  <c r="AB68" i="3" s="1"/>
  <c r="U210" i="3"/>
  <c r="W10" i="3"/>
  <c r="U216" i="3"/>
  <c r="W217" i="3"/>
  <c r="U58" i="3"/>
  <c r="U217" i="3"/>
  <c r="W55" i="3"/>
  <c r="Y55" i="3" s="1"/>
  <c r="AB55" i="3" s="1"/>
  <c r="W149" i="3"/>
  <c r="Y149" i="3" s="1"/>
  <c r="AB149" i="3" s="1"/>
  <c r="U21" i="3"/>
  <c r="U41" i="3"/>
  <c r="W125" i="3"/>
  <c r="Y125" i="3" s="1"/>
  <c r="W76" i="3"/>
  <c r="Y76" i="3" s="1"/>
  <c r="AB76" i="3" s="1"/>
  <c r="U51" i="3"/>
  <c r="U158" i="3"/>
  <c r="U139" i="3"/>
  <c r="W133" i="3"/>
  <c r="W200" i="3"/>
  <c r="W161" i="3"/>
  <c r="U45" i="3"/>
  <c r="W16" i="3"/>
  <c r="U213" i="3"/>
  <c r="W207" i="3"/>
  <c r="Y207" i="3" s="1"/>
  <c r="U90" i="3"/>
  <c r="U204" i="3"/>
  <c r="U16" i="3"/>
  <c r="U91" i="3"/>
  <c r="W94" i="3"/>
  <c r="W51" i="3"/>
  <c r="U195" i="3"/>
  <c r="U200" i="3"/>
  <c r="W214" i="3"/>
  <c r="U85" i="3"/>
  <c r="W114" i="3"/>
  <c r="Y114" i="3" s="1"/>
  <c r="AB114" i="3" s="1"/>
  <c r="W165" i="3"/>
  <c r="W195" i="3"/>
  <c r="W90" i="3"/>
  <c r="Y90" i="3" s="1"/>
  <c r="AB90" i="3" s="1"/>
  <c r="U64" i="3"/>
  <c r="U11" i="3"/>
  <c r="U84" i="3"/>
  <c r="W128" i="3"/>
  <c r="Y128" i="3" s="1"/>
  <c r="AB128" i="3" s="1"/>
  <c r="W84" i="3"/>
  <c r="Y84" i="3" s="1"/>
  <c r="AB84" i="3" s="1"/>
  <c r="U128" i="3"/>
  <c r="W191" i="3"/>
  <c r="Y191" i="3" s="1"/>
  <c r="AB191" i="3" s="1"/>
  <c r="U93" i="3"/>
  <c r="W93" i="3"/>
  <c r="U62" i="3"/>
  <c r="U186" i="3"/>
  <c r="W118" i="3"/>
  <c r="W22" i="3"/>
  <c r="W19" i="3"/>
  <c r="W78" i="3"/>
  <c r="Y78" i="3" s="1"/>
  <c r="W49" i="3"/>
  <c r="W99" i="3"/>
  <c r="U185" i="3"/>
  <c r="W180" i="3"/>
  <c r="W62" i="3"/>
  <c r="Y62" i="3" s="1"/>
  <c r="W13" i="3"/>
  <c r="Y13" i="3" s="1"/>
  <c r="W96" i="3"/>
  <c r="U99" i="3"/>
  <c r="W82" i="3"/>
  <c r="Y82" i="3" s="1"/>
  <c r="AB82" i="3" s="1"/>
  <c r="W35" i="3"/>
  <c r="W135" i="3"/>
  <c r="Y135" i="3" s="1"/>
  <c r="AB135" i="3" s="1"/>
  <c r="U98" i="3"/>
  <c r="U86" i="3"/>
  <c r="U178" i="3"/>
  <c r="W189" i="3"/>
  <c r="U102" i="3"/>
  <c r="U39" i="3"/>
  <c r="W123" i="3"/>
  <c r="Y123" i="3" s="1"/>
  <c r="AB123" i="3" s="1"/>
  <c r="W170" i="3"/>
  <c r="W71" i="3"/>
  <c r="Y71" i="3" s="1"/>
  <c r="AB71" i="3" s="1"/>
  <c r="W188" i="3"/>
  <c r="W210" i="3"/>
  <c r="Y210" i="3" s="1"/>
  <c r="W152" i="3"/>
  <c r="Y152" i="3" s="1"/>
  <c r="AB152" i="3" s="1"/>
  <c r="U106" i="3"/>
  <c r="W206" i="3"/>
  <c r="W83" i="3"/>
  <c r="W52" i="3"/>
  <c r="Y52" i="3" s="1"/>
  <c r="U15" i="3"/>
  <c r="W168" i="3"/>
  <c r="U160" i="3"/>
  <c r="U137" i="3"/>
  <c r="P245" i="3"/>
  <c r="U163" i="3"/>
  <c r="U184" i="3"/>
  <c r="W14" i="3"/>
  <c r="Y14" i="3" s="1"/>
  <c r="P225" i="3"/>
  <c r="P269" i="3"/>
  <c r="W179" i="3"/>
  <c r="Y179" i="3" s="1"/>
  <c r="W53" i="3"/>
  <c r="U12" i="3"/>
  <c r="U34" i="3"/>
  <c r="W61" i="3"/>
  <c r="U187" i="3"/>
  <c r="U132" i="3"/>
  <c r="U33" i="3"/>
  <c r="U100" i="3"/>
  <c r="W39" i="3"/>
  <c r="Y39" i="3" s="1"/>
  <c r="AB39" i="3" s="1"/>
  <c r="W98" i="3"/>
  <c r="Y98" i="3" s="1"/>
  <c r="W18" i="3"/>
  <c r="U53" i="3"/>
  <c r="W157" i="3"/>
  <c r="Y157" i="3" s="1"/>
  <c r="AB157" i="3" s="1"/>
  <c r="W184" i="3"/>
  <c r="Y184" i="3" s="1"/>
  <c r="AB184" i="3" s="1"/>
  <c r="U61" i="3"/>
  <c r="U92" i="3"/>
  <c r="U190" i="3"/>
  <c r="W12" i="3"/>
  <c r="U173" i="3"/>
  <c r="U30" i="3"/>
  <c r="W111" i="3"/>
  <c r="U17" i="3"/>
  <c r="U104" i="3"/>
  <c r="U28" i="3"/>
  <c r="U70" i="3"/>
  <c r="U170" i="3"/>
  <c r="U27" i="3"/>
  <c r="U26" i="3"/>
  <c r="W190" i="3"/>
  <c r="W198" i="3"/>
  <c r="U18" i="3"/>
  <c r="P266" i="3"/>
  <c r="U159" i="3"/>
  <c r="W109" i="3"/>
  <c r="W73" i="3"/>
  <c r="P268" i="3"/>
  <c r="P249" i="3"/>
  <c r="P287" i="3"/>
  <c r="P260" i="3"/>
  <c r="U44" i="3"/>
  <c r="U124" i="3"/>
  <c r="W160" i="3"/>
  <c r="W106" i="3"/>
  <c r="U206" i="3"/>
  <c r="W142" i="3"/>
  <c r="Y142" i="3" s="1"/>
  <c r="AB142" i="3" s="1"/>
  <c r="U212" i="3"/>
  <c r="U141" i="3"/>
  <c r="P283" i="3"/>
  <c r="U188" i="3"/>
  <c r="W153" i="3"/>
  <c r="W202" i="3"/>
  <c r="Y202" i="3" s="1"/>
  <c r="AB202" i="3" s="1"/>
  <c r="W209" i="3"/>
  <c r="Y209" i="3" s="1"/>
  <c r="AB209" i="3" s="1"/>
  <c r="U134" i="3"/>
  <c r="W122" i="3"/>
  <c r="Y122" i="3" s="1"/>
  <c r="AB122" i="3" s="1"/>
  <c r="P233" i="3"/>
  <c r="P265" i="3"/>
  <c r="P279" i="3"/>
  <c r="P246" i="3"/>
  <c r="P231" i="3"/>
  <c r="P248" i="3"/>
  <c r="P235" i="3"/>
  <c r="W178" i="3"/>
  <c r="Y178" i="3" s="1"/>
  <c r="AB178" i="3" s="1"/>
  <c r="W102" i="3"/>
  <c r="Y102" i="3" s="1"/>
  <c r="AB102" i="3" s="1"/>
  <c r="W36" i="3"/>
  <c r="Y36" i="3" s="1"/>
  <c r="AB36" i="3" s="1"/>
  <c r="U52" i="3"/>
  <c r="U95" i="3"/>
  <c r="P288" i="3"/>
  <c r="P278" i="3"/>
  <c r="P285" i="3"/>
  <c r="W136" i="3"/>
  <c r="Y136" i="3" s="1"/>
  <c r="U126" i="3"/>
  <c r="U82" i="3"/>
  <c r="U130" i="3"/>
  <c r="U29" i="3"/>
  <c r="P277" i="3"/>
  <c r="W146" i="3"/>
  <c r="W131" i="3"/>
  <c r="Y131" i="3" s="1"/>
  <c r="AB131" i="3" s="1"/>
  <c r="U145" i="3"/>
  <c r="U72" i="3"/>
  <c r="W143" i="3"/>
  <c r="Y143" i="3" s="1"/>
  <c r="AB143" i="3" s="1"/>
  <c r="U108" i="3"/>
  <c r="U198" i="3"/>
  <c r="W138" i="3"/>
  <c r="Y138" i="3" s="1"/>
  <c r="AB138" i="3" s="1"/>
  <c r="U146" i="3"/>
  <c r="W181" i="3"/>
  <c r="P264" i="3"/>
  <c r="U175" i="3"/>
  <c r="W113" i="3"/>
  <c r="P239" i="3"/>
  <c r="U38" i="3"/>
  <c r="U154" i="3"/>
  <c r="P262" i="3"/>
  <c r="P237" i="3"/>
  <c r="AJ273" i="7"/>
  <c r="U79" i="3"/>
  <c r="P261" i="3"/>
  <c r="W65" i="3"/>
  <c r="Y65" i="3" s="1"/>
  <c r="AB65" i="3" s="1"/>
  <c r="P270" i="3"/>
  <c r="P267" i="3"/>
  <c r="W169" i="3"/>
  <c r="U150" i="3"/>
  <c r="P284" i="3"/>
  <c r="P271" i="3"/>
  <c r="P254" i="3"/>
  <c r="P238" i="3"/>
  <c r="W9" i="3"/>
  <c r="W42" i="3"/>
  <c r="Y42" i="3" s="1"/>
  <c r="AB42" i="3" s="1"/>
  <c r="U96" i="3"/>
  <c r="U80" i="3"/>
  <c r="W50" i="3"/>
  <c r="Y50" i="3" s="1"/>
  <c r="AB50" i="3" s="1"/>
  <c r="W154" i="3"/>
  <c r="Y154" i="3" s="1"/>
  <c r="AB154" i="3" s="1"/>
  <c r="W54" i="3"/>
  <c r="Y54" i="3" s="1"/>
  <c r="AB54" i="3" s="1"/>
  <c r="W87" i="3"/>
  <c r="U156" i="3"/>
  <c r="P251" i="3"/>
  <c r="P224" i="3"/>
  <c r="P281" i="3"/>
  <c r="P252" i="3"/>
  <c r="P286" i="3"/>
  <c r="W107" i="3"/>
  <c r="P223" i="3"/>
  <c r="U63" i="3"/>
  <c r="W46" i="3"/>
  <c r="P253" i="3"/>
  <c r="P240" i="3"/>
  <c r="P236" i="3"/>
  <c r="P234" i="3"/>
  <c r="U89" i="3"/>
  <c r="U69" i="3"/>
  <c r="P282" i="3"/>
  <c r="P280" i="3"/>
  <c r="P247" i="3"/>
  <c r="K5" i="3"/>
  <c r="AA228" i="3"/>
  <c r="AJ228" i="7"/>
  <c r="G273" i="7"/>
  <c r="H5" i="7"/>
  <c r="G242" i="7"/>
  <c r="AJ5" i="7"/>
  <c r="AJ256" i="7"/>
  <c r="AJ291" i="7"/>
  <c r="AA291" i="3"/>
  <c r="P232" i="3"/>
  <c r="R219" i="3"/>
  <c r="P219" i="3" s="1"/>
  <c r="P5" i="3" s="1"/>
  <c r="P226" i="3"/>
  <c r="P263" i="3"/>
  <c r="G256" i="7"/>
  <c r="P289" i="3"/>
  <c r="AA219" i="7"/>
  <c r="AA5" i="7" s="1"/>
  <c r="G291" i="7"/>
  <c r="AA242" i="3"/>
  <c r="AA256" i="3"/>
  <c r="G228" i="7"/>
  <c r="P250" i="3"/>
  <c r="AA273" i="3"/>
  <c r="AJ242" i="7"/>
  <c r="Y126" i="3"/>
  <c r="AB126" i="3" s="1"/>
  <c r="Y183" i="3"/>
  <c r="AB183" i="3" s="1"/>
  <c r="Y97" i="3"/>
  <c r="Y117" i="3"/>
  <c r="Y103" i="3"/>
  <c r="AB103" i="3" s="1"/>
  <c r="AJ242" i="9"/>
  <c r="Y67" i="3"/>
  <c r="AB67" i="3" s="1"/>
  <c r="Y172" i="3"/>
  <c r="AB172" i="3" s="1"/>
  <c r="Y17" i="3"/>
  <c r="AB17" i="3" s="1"/>
  <c r="Y95" i="3"/>
  <c r="AB95" i="3" s="1"/>
  <c r="Y85" i="3"/>
  <c r="AB85" i="3" s="1"/>
  <c r="Y100" i="3"/>
  <c r="AB100" i="3" s="1"/>
  <c r="Y127" i="3"/>
  <c r="AB127" i="3" s="1"/>
  <c r="Y15" i="3"/>
  <c r="Y48" i="3"/>
  <c r="AB48" i="3" s="1"/>
  <c r="Y156" i="3"/>
  <c r="AB156" i="3" s="1"/>
  <c r="Y75" i="3"/>
  <c r="Y199" i="3"/>
  <c r="AB199" i="3" s="1"/>
  <c r="Y144" i="3"/>
  <c r="AB144" i="3" s="1"/>
  <c r="Y89" i="3"/>
  <c r="AB89" i="3" s="1"/>
  <c r="Y60" i="3"/>
  <c r="AB60" i="3" s="1"/>
  <c r="Y159" i="3"/>
  <c r="AB159" i="3" s="1"/>
  <c r="Y212" i="3"/>
  <c r="AB212" i="3" s="1"/>
  <c r="Y34" i="3"/>
  <c r="AB34" i="3" s="1"/>
  <c r="AC56" i="3"/>
  <c r="Y105" i="3"/>
  <c r="Y177" i="3"/>
  <c r="AB177" i="3" s="1"/>
  <c r="Y137" i="3"/>
  <c r="AB137" i="3" s="1"/>
  <c r="Y173" i="3"/>
  <c r="AB173" i="3" s="1"/>
  <c r="Y139" i="3"/>
  <c r="Y74" i="3"/>
  <c r="AB74" i="3" s="1"/>
  <c r="G273" i="8"/>
  <c r="G273" i="9"/>
  <c r="AA219" i="9"/>
  <c r="AA5" i="9" s="1"/>
  <c r="AJ228" i="9"/>
  <c r="AJ5" i="9"/>
  <c r="AK5" i="9"/>
  <c r="Y148" i="3"/>
  <c r="AB148" i="3" s="1"/>
  <c r="Y197" i="3"/>
  <c r="AB197" i="3" s="1"/>
  <c r="Y132" i="3"/>
  <c r="AB132" i="3" s="1"/>
  <c r="Y213" i="3"/>
  <c r="AB213" i="3" s="1"/>
  <c r="Y70" i="3"/>
  <c r="AB70" i="3" s="1"/>
  <c r="Y194" i="3"/>
  <c r="AB194" i="3" s="1"/>
  <c r="Y92" i="3"/>
  <c r="AB92" i="3" s="1"/>
  <c r="G242" i="9"/>
  <c r="AJ242" i="8"/>
  <c r="Y64" i="3"/>
  <c r="AB64" i="3" s="1"/>
  <c r="Y72" i="3"/>
  <c r="AB72" i="3" s="1"/>
  <c r="Y167" i="3"/>
  <c r="AB167" i="3" s="1"/>
  <c r="Y21" i="3"/>
  <c r="Y47" i="3"/>
  <c r="AB47" i="3" s="1"/>
  <c r="Y155" i="3"/>
  <c r="AB155" i="3" s="1"/>
  <c r="Y121" i="3"/>
  <c r="AB121" i="3" s="1"/>
  <c r="Y175" i="3"/>
  <c r="AB175" i="3" s="1"/>
  <c r="Y80" i="3"/>
  <c r="AB80" i="3" s="1"/>
  <c r="Y86" i="3"/>
  <c r="AB86" i="3" s="1"/>
  <c r="Y182" i="3"/>
  <c r="AB182" i="3" s="1"/>
  <c r="Y77" i="3"/>
  <c r="G5" i="8"/>
  <c r="H5" i="8"/>
  <c r="G291" i="8"/>
  <c r="AJ228" i="8"/>
  <c r="AJ5" i="8"/>
  <c r="AK5" i="8"/>
  <c r="G228" i="9"/>
  <c r="G291" i="9"/>
  <c r="AJ291" i="9"/>
  <c r="G242" i="8"/>
  <c r="G256" i="8"/>
  <c r="Y208" i="3"/>
  <c r="AB208" i="3" s="1"/>
  <c r="Y166" i="3"/>
  <c r="AB166" i="3" s="1"/>
  <c r="Y130" i="3"/>
  <c r="AB130" i="3" s="1"/>
  <c r="Y119" i="3"/>
  <c r="Y29" i="3"/>
  <c r="AB29" i="3" s="1"/>
  <c r="Y176" i="3"/>
  <c r="AB176" i="3" s="1"/>
  <c r="Y163" i="3"/>
  <c r="AB163" i="3" s="1"/>
  <c r="Y88" i="3"/>
  <c r="AB88" i="3" s="1"/>
  <c r="Y196" i="3"/>
  <c r="AB196" i="3" s="1"/>
  <c r="Y33" i="3"/>
  <c r="AB33" i="3" s="1"/>
  <c r="G256" i="9"/>
  <c r="AC101" i="3"/>
  <c r="Y28" i="3"/>
  <c r="Y11" i="3"/>
  <c r="Y201" i="3"/>
  <c r="AB201" i="3" s="1"/>
  <c r="Y145" i="3"/>
  <c r="AB145" i="3" s="1"/>
  <c r="Y204" i="3"/>
  <c r="AB204" i="3" s="1"/>
  <c r="Y57" i="3"/>
  <c r="AB57" i="3" s="1"/>
  <c r="Y216" i="3"/>
  <c r="AB216" i="3" s="1"/>
  <c r="Y112" i="3"/>
  <c r="AB112" i="3" s="1"/>
  <c r="Y124" i="3"/>
  <c r="AB124" i="3" s="1"/>
  <c r="Y69" i="3"/>
  <c r="AB69" i="3" s="1"/>
  <c r="Y81" i="3"/>
  <c r="AB81" i="3" s="1"/>
  <c r="Y63" i="3"/>
  <c r="AB63" i="3" s="1"/>
  <c r="Y150" i="3"/>
  <c r="AB150" i="3" s="1"/>
  <c r="Y192" i="3"/>
  <c r="AB192" i="3" s="1"/>
  <c r="Y79" i="3"/>
  <c r="AB79" i="3" s="1"/>
  <c r="Y151" i="3"/>
  <c r="AB151" i="3" s="1"/>
  <c r="Y43" i="3"/>
  <c r="AB43" i="3" s="1"/>
  <c r="Y59" i="3"/>
  <c r="Y91" i="3"/>
  <c r="AB91" i="3" s="1"/>
  <c r="Y45" i="3"/>
  <c r="AB45" i="3" s="1"/>
  <c r="Y23" i="3"/>
  <c r="W215" i="3"/>
  <c r="U215" i="3"/>
  <c r="Y141" i="3"/>
  <c r="Y30" i="3"/>
  <c r="AJ291" i="8"/>
  <c r="G5" i="9"/>
  <c r="H5" i="9"/>
  <c r="AJ273" i="9"/>
  <c r="AJ256" i="9"/>
  <c r="Y66" i="3"/>
  <c r="AB66" i="3" s="1"/>
  <c r="Y115" i="3"/>
  <c r="AB115" i="3" s="1"/>
  <c r="Y31" i="3"/>
  <c r="AB31" i="3" s="1"/>
  <c r="Y24" i="3"/>
  <c r="Y104" i="3"/>
  <c r="AB104" i="3" s="1"/>
  <c r="Y38" i="3"/>
  <c r="Y203" i="3"/>
  <c r="AB203" i="3" s="1"/>
  <c r="Y187" i="3"/>
  <c r="AB187" i="3" s="1"/>
  <c r="AJ256" i="8"/>
  <c r="Y185" i="3"/>
  <c r="AB185" i="3" s="1"/>
  <c r="Y171" i="3"/>
  <c r="Y25" i="3"/>
  <c r="AB25" i="3" s="1"/>
  <c r="Y27" i="3"/>
  <c r="Y108" i="3"/>
  <c r="AB108" i="3" s="1"/>
  <c r="Y205" i="3"/>
  <c r="AB205" i="3" s="1"/>
  <c r="Y174" i="3"/>
  <c r="AB174" i="3" s="1"/>
  <c r="Y26" i="3"/>
  <c r="AB26" i="3" s="1"/>
  <c r="Y134" i="3"/>
  <c r="AB134" i="3" s="1"/>
  <c r="AC211" i="3"/>
  <c r="Y162" i="3"/>
  <c r="AB162" i="3" s="1"/>
  <c r="Y41" i="3"/>
  <c r="AB41" i="3" s="1"/>
  <c r="Y110" i="3"/>
  <c r="AB110" i="3" s="1"/>
  <c r="Y186" i="3"/>
  <c r="AB186" i="3" s="1"/>
  <c r="Y193" i="3"/>
  <c r="AB193" i="3" s="1"/>
  <c r="Y129" i="3"/>
  <c r="AB129" i="3" s="1"/>
  <c r="AC40" i="3"/>
  <c r="G228" i="8"/>
  <c r="AJ273" i="8"/>
  <c r="AA219" i="8"/>
  <c r="AA5" i="8" s="1"/>
  <c r="Y37" i="3" l="1"/>
  <c r="AB37" i="3" s="1"/>
  <c r="Y147" i="3"/>
  <c r="AB147" i="3" s="1"/>
  <c r="AC147" i="3" s="1"/>
  <c r="Y164" i="3"/>
  <c r="AB164" i="3" s="1"/>
  <c r="AC164" i="3" s="1"/>
  <c r="Y20" i="3"/>
  <c r="AB20" i="3" s="1"/>
  <c r="Y10" i="3"/>
  <c r="AB10" i="3" s="1"/>
  <c r="Y217" i="3"/>
  <c r="AB217" i="3" s="1"/>
  <c r="AC217" i="3" s="1"/>
  <c r="Y158" i="3"/>
  <c r="AB158" i="3" s="1"/>
  <c r="Y120" i="3"/>
  <c r="AB120" i="3" s="1"/>
  <c r="AC120" i="3" s="1"/>
  <c r="Y51" i="3"/>
  <c r="AB51" i="3" s="1"/>
  <c r="AC51" i="3" s="1"/>
  <c r="Y94" i="3"/>
  <c r="AB94" i="3" s="1"/>
  <c r="AC94" i="3" s="1"/>
  <c r="Y16" i="3"/>
  <c r="AB16" i="3" s="1"/>
  <c r="Y133" i="3"/>
  <c r="AB133" i="3" s="1"/>
  <c r="Y200" i="3"/>
  <c r="AB200" i="3" s="1"/>
  <c r="AC200" i="3" s="1"/>
  <c r="Y161" i="3"/>
  <c r="AB161" i="3" s="1"/>
  <c r="Y22" i="3"/>
  <c r="AB22" i="3" s="1"/>
  <c r="AC22" i="3" s="1"/>
  <c r="Y188" i="3"/>
  <c r="AB188" i="3" s="1"/>
  <c r="AC188" i="3" s="1"/>
  <c r="Y170" i="3"/>
  <c r="AB170" i="3" s="1"/>
  <c r="AC170" i="3" s="1"/>
  <c r="Y99" i="3"/>
  <c r="AB99" i="3" s="1"/>
  <c r="Y214" i="3"/>
  <c r="AB214" i="3" s="1"/>
  <c r="Y195" i="3"/>
  <c r="AB195" i="3" s="1"/>
  <c r="Y165" i="3"/>
  <c r="AB165" i="3" s="1"/>
  <c r="AC165" i="3" s="1"/>
  <c r="Y93" i="3"/>
  <c r="AB93" i="3" s="1"/>
  <c r="AC93" i="3" s="1"/>
  <c r="Y189" i="3"/>
  <c r="AB189" i="3" s="1"/>
  <c r="AC189" i="3" s="1"/>
  <c r="Y198" i="3"/>
  <c r="AB198" i="3" s="1"/>
  <c r="Y96" i="3"/>
  <c r="AB96" i="3" s="1"/>
  <c r="AC96" i="3" s="1"/>
  <c r="Y18" i="3"/>
  <c r="AB18" i="3" s="1"/>
  <c r="Y83" i="3"/>
  <c r="AB83" i="3" s="1"/>
  <c r="Y118" i="3"/>
  <c r="AB118" i="3" s="1"/>
  <c r="Y12" i="3"/>
  <c r="AB12" i="3" s="1"/>
  <c r="Y190" i="3"/>
  <c r="AB190" i="3" s="1"/>
  <c r="Y168" i="3"/>
  <c r="S278" i="3"/>
  <c r="Y73" i="3"/>
  <c r="AB73" i="3" s="1"/>
  <c r="S271" i="3"/>
  <c r="S288" i="3"/>
  <c r="Y111" i="3"/>
  <c r="AB111" i="3" s="1"/>
  <c r="AC111" i="3" s="1"/>
  <c r="Y107" i="3"/>
  <c r="AB107" i="3" s="1"/>
  <c r="AC107" i="3" s="1"/>
  <c r="S269" i="3"/>
  <c r="Y169" i="3"/>
  <c r="Y180" i="3"/>
  <c r="AB180" i="3" s="1"/>
  <c r="AC180" i="3" s="1"/>
  <c r="Y181" i="3"/>
  <c r="AB181" i="3" s="1"/>
  <c r="Y49" i="3"/>
  <c r="AB49" i="3" s="1"/>
  <c r="AC49" i="3" s="1"/>
  <c r="Y35" i="3"/>
  <c r="S268" i="3"/>
  <c r="S266" i="3"/>
  <c r="Y19" i="3"/>
  <c r="AB19" i="3" s="1"/>
  <c r="S277" i="3"/>
  <c r="Y206" i="3"/>
  <c r="AB206" i="3" s="1"/>
  <c r="Y61" i="3"/>
  <c r="AB61" i="3" s="1"/>
  <c r="S254" i="3"/>
  <c r="S283" i="3"/>
  <c r="Y53" i="3"/>
  <c r="AB53" i="3" s="1"/>
  <c r="S245" i="3"/>
  <c r="S235" i="3"/>
  <c r="S246" i="3"/>
  <c r="S264" i="3"/>
  <c r="S279" i="3"/>
  <c r="Y106" i="3"/>
  <c r="AB106" i="3" s="1"/>
  <c r="AC106" i="3" s="1"/>
  <c r="S270" i="3"/>
  <c r="S265" i="3"/>
  <c r="S280" i="3"/>
  <c r="Y153" i="3"/>
  <c r="AB153" i="3" s="1"/>
  <c r="AC153" i="3" s="1"/>
  <c r="S240" i="3"/>
  <c r="S237" i="3"/>
  <c r="Y109" i="3"/>
  <c r="AB109" i="3" s="1"/>
  <c r="S287" i="3"/>
  <c r="S247" i="3"/>
  <c r="S284" i="3"/>
  <c r="S260" i="3"/>
  <c r="S252" i="3"/>
  <c r="S261" i="3"/>
  <c r="Y146" i="3"/>
  <c r="AB146" i="3" s="1"/>
  <c r="Y160" i="3"/>
  <c r="AB160" i="3" s="1"/>
  <c r="S224" i="3"/>
  <c r="S236" i="3"/>
  <c r="S238" i="3"/>
  <c r="S249" i="3"/>
  <c r="S239" i="3"/>
  <c r="S250" i="3"/>
  <c r="S286" i="3"/>
  <c r="S223" i="3"/>
  <c r="S231" i="3"/>
  <c r="S262" i="3"/>
  <c r="S267" i="3"/>
  <c r="Y113" i="3"/>
  <c r="AB113" i="3" s="1"/>
  <c r="S251" i="3"/>
  <c r="Y87" i="3"/>
  <c r="AB87" i="3" s="1"/>
  <c r="S233" i="3"/>
  <c r="S282" i="3"/>
  <c r="S248" i="3"/>
  <c r="S253" i="3"/>
  <c r="S285" i="3"/>
  <c r="Y9" i="3"/>
  <c r="AB9" i="3" s="1"/>
  <c r="Y46" i="3"/>
  <c r="AB46" i="3" s="1"/>
  <c r="AC46" i="3" s="1"/>
  <c r="S225" i="3"/>
  <c r="S281" i="3"/>
  <c r="S234" i="3"/>
  <c r="R242" i="3"/>
  <c r="P242" i="3" s="1"/>
  <c r="R291" i="3"/>
  <c r="P291" i="3" s="1"/>
  <c r="R5" i="3"/>
  <c r="R273" i="3"/>
  <c r="P273" i="3" s="1"/>
  <c r="R228" i="3"/>
  <c r="P228" i="3" s="1"/>
  <c r="AA228" i="7"/>
  <c r="AA256" i="7"/>
  <c r="AA228" i="8"/>
  <c r="AA291" i="8"/>
  <c r="AA273" i="7"/>
  <c r="AA242" i="7"/>
  <c r="AA273" i="8"/>
  <c r="AA291" i="7"/>
  <c r="S289" i="3"/>
  <c r="AA256" i="8"/>
  <c r="AA242" i="8"/>
  <c r="AA273" i="9"/>
  <c r="U219" i="3"/>
  <c r="S219" i="3" s="1"/>
  <c r="S5" i="3" s="1"/>
  <c r="AA242" i="9"/>
  <c r="AA256" i="9"/>
  <c r="S263" i="3"/>
  <c r="AA228" i="9"/>
  <c r="R256" i="3"/>
  <c r="P256" i="3" s="1"/>
  <c r="S226" i="3"/>
  <c r="AA291" i="9"/>
  <c r="AC122" i="3"/>
  <c r="AL211" i="3"/>
  <c r="AG211" i="3"/>
  <c r="AC209" i="3"/>
  <c r="AC174" i="3"/>
  <c r="AC108" i="3"/>
  <c r="AC25" i="3"/>
  <c r="AC185" i="3"/>
  <c r="AC187" i="3"/>
  <c r="AC66" i="3"/>
  <c r="Y215" i="3"/>
  <c r="AB215" i="3" s="1"/>
  <c r="AC45" i="3"/>
  <c r="AC152" i="3"/>
  <c r="AC112" i="3"/>
  <c r="AC57" i="3"/>
  <c r="AC44" i="3"/>
  <c r="AC196" i="3"/>
  <c r="AC88" i="3"/>
  <c r="AC176" i="3"/>
  <c r="AC50" i="3"/>
  <c r="AB125" i="3"/>
  <c r="AC39" i="3"/>
  <c r="AC82" i="3"/>
  <c r="AC173" i="3"/>
  <c r="AC137" i="3"/>
  <c r="AL56" i="3"/>
  <c r="AG56" i="3"/>
  <c r="AC212" i="3"/>
  <c r="AC144" i="3"/>
  <c r="AB14" i="3"/>
  <c r="AC90" i="3"/>
  <c r="AB15" i="3"/>
  <c r="AC95" i="3"/>
  <c r="AC158" i="3"/>
  <c r="AC65" i="3"/>
  <c r="AC68" i="3"/>
  <c r="AC162" i="3"/>
  <c r="AC134" i="3"/>
  <c r="AC26" i="3"/>
  <c r="AC205" i="3"/>
  <c r="AC203" i="3"/>
  <c r="AC37" i="3"/>
  <c r="AC202" i="3"/>
  <c r="AB24" i="3"/>
  <c r="AC31" i="3"/>
  <c r="AB141" i="3"/>
  <c r="AC157" i="3"/>
  <c r="AB59" i="3"/>
  <c r="AC43" i="3"/>
  <c r="AC63" i="3"/>
  <c r="AC69" i="3"/>
  <c r="AC216" i="3"/>
  <c r="AC201" i="3"/>
  <c r="AB11" i="3"/>
  <c r="AB207" i="3"/>
  <c r="AB28" i="3"/>
  <c r="AC102" i="3"/>
  <c r="AC163" i="3"/>
  <c r="AC166" i="3"/>
  <c r="AB52" i="3"/>
  <c r="AC114" i="3"/>
  <c r="AC182" i="3"/>
  <c r="AC86" i="3"/>
  <c r="AC80" i="3"/>
  <c r="AC47" i="3"/>
  <c r="AB21" i="3"/>
  <c r="AB140" i="3"/>
  <c r="AC167" i="3"/>
  <c r="AC70" i="3"/>
  <c r="AB179" i="3"/>
  <c r="AC84" i="3"/>
  <c r="AC148" i="3"/>
  <c r="AB139" i="3"/>
  <c r="W269" i="3"/>
  <c r="AC34" i="3"/>
  <c r="AC199" i="3"/>
  <c r="AC143" i="3"/>
  <c r="AC156" i="3"/>
  <c r="AC131" i="3"/>
  <c r="AC54" i="3"/>
  <c r="AC172" i="3"/>
  <c r="AC67" i="3"/>
  <c r="AC191" i="3"/>
  <c r="AB78" i="3"/>
  <c r="AC183" i="3"/>
  <c r="AB136" i="3"/>
  <c r="AL40" i="3"/>
  <c r="AG40" i="3"/>
  <c r="AC129" i="3"/>
  <c r="AC193" i="3"/>
  <c r="AC186" i="3"/>
  <c r="AC138" i="3"/>
  <c r="AC142" i="3"/>
  <c r="AB27" i="3"/>
  <c r="AB171" i="3"/>
  <c r="AC71" i="3"/>
  <c r="AB38" i="3"/>
  <c r="AC58" i="3"/>
  <c r="AC115" i="3"/>
  <c r="AC151" i="3"/>
  <c r="AC192" i="3"/>
  <c r="AB98" i="3"/>
  <c r="AC81" i="3"/>
  <c r="AC124" i="3"/>
  <c r="AC204" i="3"/>
  <c r="AC145" i="3"/>
  <c r="AL101" i="3"/>
  <c r="AG101" i="3"/>
  <c r="AC33" i="3"/>
  <c r="AC130" i="3"/>
  <c r="AC208" i="3"/>
  <c r="AC121" i="3"/>
  <c r="AC155" i="3"/>
  <c r="AB62" i="3"/>
  <c r="AC135" i="3"/>
  <c r="AC92" i="3"/>
  <c r="AC154" i="3"/>
  <c r="AC132" i="3"/>
  <c r="AC197" i="3"/>
  <c r="AC36" i="3"/>
  <c r="AC177" i="3"/>
  <c r="AC159" i="3"/>
  <c r="AC60" i="3"/>
  <c r="AB75" i="3"/>
  <c r="AC103" i="3"/>
  <c r="AB117" i="3"/>
  <c r="AC178" i="3"/>
  <c r="AC32" i="3"/>
  <c r="AC110" i="3"/>
  <c r="AC41" i="3"/>
  <c r="AC104" i="3"/>
  <c r="AB30" i="3"/>
  <c r="AB23" i="3"/>
  <c r="AC76" i="3"/>
  <c r="AC91" i="3"/>
  <c r="AC79" i="3"/>
  <c r="AC150" i="3"/>
  <c r="AC116" i="3"/>
  <c r="AC55" i="3"/>
  <c r="AC184" i="3"/>
  <c r="AB210" i="3"/>
  <c r="AC29" i="3"/>
  <c r="AB119" i="3"/>
  <c r="AC128" i="3"/>
  <c r="AB77" i="3"/>
  <c r="AC175" i="3"/>
  <c r="AC149" i="3"/>
  <c r="AC72" i="3"/>
  <c r="AC64" i="3"/>
  <c r="AC194" i="3"/>
  <c r="AC123" i="3"/>
  <c r="AC213" i="3"/>
  <c r="AC74" i="3"/>
  <c r="AB105" i="3"/>
  <c r="AC89" i="3"/>
  <c r="AC48" i="3"/>
  <c r="AC127" i="3"/>
  <c r="AC100" i="3"/>
  <c r="AC85" i="3"/>
  <c r="AC42" i="3"/>
  <c r="AC17" i="3"/>
  <c r="AB97" i="3"/>
  <c r="AB13" i="3"/>
  <c r="AC126" i="3"/>
  <c r="R4" i="3" l="1"/>
  <c r="AC214" i="3"/>
  <c r="W271" i="3"/>
  <c r="AC161" i="3"/>
  <c r="W284" i="3"/>
  <c r="AC133" i="3"/>
  <c r="W266" i="3"/>
  <c r="AC195" i="3"/>
  <c r="W245" i="3"/>
  <c r="W270" i="3"/>
  <c r="W288" i="3"/>
  <c r="AC83" i="3"/>
  <c r="AC118" i="3"/>
  <c r="AC198" i="3"/>
  <c r="W265" i="3"/>
  <c r="AC73" i="3"/>
  <c r="AC181" i="3"/>
  <c r="W261" i="3"/>
  <c r="W281" i="3"/>
  <c r="AC190" i="3"/>
  <c r="W286" i="3"/>
  <c r="W234" i="3"/>
  <c r="AB168" i="3"/>
  <c r="AC286" i="3" s="1"/>
  <c r="W278" i="3"/>
  <c r="W231" i="3"/>
  <c r="AB169" i="3"/>
  <c r="AC267" i="3" s="1"/>
  <c r="W249" i="3"/>
  <c r="W267" i="3"/>
  <c r="W287" i="3"/>
  <c r="W247" i="3"/>
  <c r="AC61" i="3"/>
  <c r="AB35" i="3"/>
  <c r="AC246" i="3" s="1"/>
  <c r="AC109" i="3"/>
  <c r="W239" i="3"/>
  <c r="W236" i="3"/>
  <c r="W285" i="3"/>
  <c r="W238" i="3"/>
  <c r="W262" i="3"/>
  <c r="AC146" i="3"/>
  <c r="W280" i="3"/>
  <c r="W254" i="3"/>
  <c r="W268" i="3"/>
  <c r="W235" i="3"/>
  <c r="W264" i="3"/>
  <c r="W248" i="3"/>
  <c r="W240" i="3"/>
  <c r="AC87" i="3"/>
  <c r="AC113" i="3"/>
  <c r="AC160" i="3"/>
  <c r="W253" i="3"/>
  <c r="W283" i="3"/>
  <c r="W225" i="3"/>
  <c r="W246" i="3"/>
  <c r="W252" i="3"/>
  <c r="W277" i="3"/>
  <c r="W251" i="3"/>
  <c r="W223" i="3"/>
  <c r="U256" i="3"/>
  <c r="S256" i="3" s="1"/>
  <c r="W282" i="3"/>
  <c r="W224" i="3"/>
  <c r="W233" i="3"/>
  <c r="W260" i="3"/>
  <c r="W279" i="3"/>
  <c r="W237" i="3"/>
  <c r="W263" i="3"/>
  <c r="U228" i="3"/>
  <c r="S228" i="3" s="1"/>
  <c r="Y219" i="3"/>
  <c r="W219" i="3" s="1"/>
  <c r="W5" i="3" s="1"/>
  <c r="W226" i="3"/>
  <c r="U5" i="3"/>
  <c r="W289" i="3"/>
  <c r="W250" i="3"/>
  <c r="W232" i="3"/>
  <c r="U291" i="3"/>
  <c r="S291" i="3" s="1"/>
  <c r="U273" i="3"/>
  <c r="S273" i="3" s="1"/>
  <c r="S232" i="3"/>
  <c r="U242" i="3"/>
  <c r="S242" i="3" s="1"/>
  <c r="AG164" i="3"/>
  <c r="AL164" i="3"/>
  <c r="AL194" i="3"/>
  <c r="AG194" i="3"/>
  <c r="AC18" i="3"/>
  <c r="AG175" i="3"/>
  <c r="AL175" i="3"/>
  <c r="AC119" i="3"/>
  <c r="AG91" i="3"/>
  <c r="AL91" i="3"/>
  <c r="AC20" i="3"/>
  <c r="AC265" i="3"/>
  <c r="AL46" i="3"/>
  <c r="AG46" i="3"/>
  <c r="AC247" i="3"/>
  <c r="AC19" i="3"/>
  <c r="AC117" i="3"/>
  <c r="AC284" i="3"/>
  <c r="AC224" i="3"/>
  <c r="AC281" i="3"/>
  <c r="AC75" i="3"/>
  <c r="AG159" i="3"/>
  <c r="AL159" i="3"/>
  <c r="AG92" i="3"/>
  <c r="AL92" i="3"/>
  <c r="AC62" i="3"/>
  <c r="AC99" i="3"/>
  <c r="AG145" i="3"/>
  <c r="AL145" i="3"/>
  <c r="AG81" i="3"/>
  <c r="AL81" i="3"/>
  <c r="AG58" i="3"/>
  <c r="AL58" i="3"/>
  <c r="AL142" i="3"/>
  <c r="AG142" i="3"/>
  <c r="AC225" i="3"/>
  <c r="AC136" i="3"/>
  <c r="AC285" i="3"/>
  <c r="AC78" i="3"/>
  <c r="AL156" i="3"/>
  <c r="AG156" i="3"/>
  <c r="AG143" i="3"/>
  <c r="AL143" i="3"/>
  <c r="AG84" i="3"/>
  <c r="AL84" i="3"/>
  <c r="AC288" i="3"/>
  <c r="AC179" i="3"/>
  <c r="AL120" i="3"/>
  <c r="AG120" i="3"/>
  <c r="AL80" i="3"/>
  <c r="AG80" i="3"/>
  <c r="AG182" i="3"/>
  <c r="AL182" i="3"/>
  <c r="AG94" i="3"/>
  <c r="AL94" i="3"/>
  <c r="AL102" i="3"/>
  <c r="AG102" i="3"/>
  <c r="AG216" i="3"/>
  <c r="AL216" i="3"/>
  <c r="AC262" i="3"/>
  <c r="AC12" i="3"/>
  <c r="AL202" i="3"/>
  <c r="AG202" i="3"/>
  <c r="AG26" i="3"/>
  <c r="AL26" i="3"/>
  <c r="AC14" i="3"/>
  <c r="AC236" i="3"/>
  <c r="AG212" i="3"/>
  <c r="AL212" i="3"/>
  <c r="AG88" i="3"/>
  <c r="AL88" i="3"/>
  <c r="AL187" i="3"/>
  <c r="AG187" i="3"/>
  <c r="AG185" i="3"/>
  <c r="AL185" i="3"/>
  <c r="AL108" i="3"/>
  <c r="AG108" i="3"/>
  <c r="AG209" i="3"/>
  <c r="AL209" i="3"/>
  <c r="AG17" i="3"/>
  <c r="AL17" i="3"/>
  <c r="AL85" i="3"/>
  <c r="AG85" i="3"/>
  <c r="AG127" i="3"/>
  <c r="AL127" i="3"/>
  <c r="AL74" i="3"/>
  <c r="AG74" i="3"/>
  <c r="AG188" i="3"/>
  <c r="AL188" i="3"/>
  <c r="AL72" i="3"/>
  <c r="AG72" i="3"/>
  <c r="AG149" i="3"/>
  <c r="AL149" i="3"/>
  <c r="AC77" i="3"/>
  <c r="AC282" i="3"/>
  <c r="AG128" i="3"/>
  <c r="AL128" i="3"/>
  <c r="AG96" i="3"/>
  <c r="AL96" i="3"/>
  <c r="AC206" i="3"/>
  <c r="AC30" i="3"/>
  <c r="AL104" i="3"/>
  <c r="AG104" i="3"/>
  <c r="AL41" i="3"/>
  <c r="AG41" i="3"/>
  <c r="AC239" i="3"/>
  <c r="AC252" i="3"/>
  <c r="AC10" i="3"/>
  <c r="AL177" i="3"/>
  <c r="AG177" i="3"/>
  <c r="AL197" i="3"/>
  <c r="AG197" i="3"/>
  <c r="AG217" i="3"/>
  <c r="AL217" i="3"/>
  <c r="AL208" i="3"/>
  <c r="AG208" i="3"/>
  <c r="AG49" i="3"/>
  <c r="AL49" i="3"/>
  <c r="AM101" i="3"/>
  <c r="AH101" i="3"/>
  <c r="AL192" i="3"/>
  <c r="AG192" i="3"/>
  <c r="AG71" i="3"/>
  <c r="AL71" i="3"/>
  <c r="AC171" i="3"/>
  <c r="AL186" i="3"/>
  <c r="AG186" i="3"/>
  <c r="AL129" i="3"/>
  <c r="AG129" i="3"/>
  <c r="AL67" i="3"/>
  <c r="AG67" i="3"/>
  <c r="AG54" i="3"/>
  <c r="AL54" i="3"/>
  <c r="AC139" i="3"/>
  <c r="AC269" i="3"/>
  <c r="AC140" i="3"/>
  <c r="AC270" i="3"/>
  <c r="AL86" i="3"/>
  <c r="AG86" i="3"/>
  <c r="AC9" i="3"/>
  <c r="AC237" i="3"/>
  <c r="AC251" i="3"/>
  <c r="AG114" i="3"/>
  <c r="AL114" i="3"/>
  <c r="AL166" i="3"/>
  <c r="AG166" i="3"/>
  <c r="AG69" i="3"/>
  <c r="AL69" i="3"/>
  <c r="AG43" i="3"/>
  <c r="AL43" i="3"/>
  <c r="AG157" i="3"/>
  <c r="AL157" i="3"/>
  <c r="AG31" i="3"/>
  <c r="AL31" i="3"/>
  <c r="AL203" i="3"/>
  <c r="AG203" i="3"/>
  <c r="AG162" i="3"/>
  <c r="AL162" i="3"/>
  <c r="AG153" i="3"/>
  <c r="AL153" i="3"/>
  <c r="AL90" i="3"/>
  <c r="AG90" i="3"/>
  <c r="AM56" i="3"/>
  <c r="AH56" i="3"/>
  <c r="AG173" i="3"/>
  <c r="AL173" i="3"/>
  <c r="AL39" i="3"/>
  <c r="AG39" i="3"/>
  <c r="AG176" i="3"/>
  <c r="AL176" i="3"/>
  <c r="AG112" i="3"/>
  <c r="AL112" i="3"/>
  <c r="AG152" i="3"/>
  <c r="AL152" i="3"/>
  <c r="AL45" i="3"/>
  <c r="AG45" i="3"/>
  <c r="AL22" i="3"/>
  <c r="AG22" i="3"/>
  <c r="AL66" i="3"/>
  <c r="AG66" i="3"/>
  <c r="AL25" i="3"/>
  <c r="AG25" i="3"/>
  <c r="AG174" i="3"/>
  <c r="AL174" i="3"/>
  <c r="AG122" i="3"/>
  <c r="AL122" i="3"/>
  <c r="AL126" i="3"/>
  <c r="AG126" i="3"/>
  <c r="AC97" i="3"/>
  <c r="AC283" i="3"/>
  <c r="AC105" i="3"/>
  <c r="AC266" i="3"/>
  <c r="AG213" i="3"/>
  <c r="AL213" i="3"/>
  <c r="AC53" i="3"/>
  <c r="AG29" i="3"/>
  <c r="AL29" i="3"/>
  <c r="AC210" i="3"/>
  <c r="AG116" i="3"/>
  <c r="AL116" i="3"/>
  <c r="AL79" i="3"/>
  <c r="AG79" i="3"/>
  <c r="AG76" i="3"/>
  <c r="AL76" i="3"/>
  <c r="AG110" i="3"/>
  <c r="AL110" i="3"/>
  <c r="AG189" i="3"/>
  <c r="AL189" i="3"/>
  <c r="AG32" i="3"/>
  <c r="AL32" i="3"/>
  <c r="AG178" i="3"/>
  <c r="AL178" i="3"/>
  <c r="AG103" i="3"/>
  <c r="AL103" i="3"/>
  <c r="AG36" i="3"/>
  <c r="AL36" i="3"/>
  <c r="AG132" i="3"/>
  <c r="AL132" i="3"/>
  <c r="AG154" i="3"/>
  <c r="AL154" i="3"/>
  <c r="AG135" i="3"/>
  <c r="AL135" i="3"/>
  <c r="AG155" i="3"/>
  <c r="AL155" i="3"/>
  <c r="AL121" i="3"/>
  <c r="AG121" i="3"/>
  <c r="AG130" i="3"/>
  <c r="AL130" i="3"/>
  <c r="AL204" i="3"/>
  <c r="AG204" i="3"/>
  <c r="AC98" i="3"/>
  <c r="AG115" i="3"/>
  <c r="AL115" i="3"/>
  <c r="AL183" i="3"/>
  <c r="AG183" i="3"/>
  <c r="AG172" i="3"/>
  <c r="AL172" i="3"/>
  <c r="AG131" i="3"/>
  <c r="AL131" i="3"/>
  <c r="AG199" i="3"/>
  <c r="AL199" i="3"/>
  <c r="AG34" i="3"/>
  <c r="AL34" i="3"/>
  <c r="AL148" i="3"/>
  <c r="AG148" i="3"/>
  <c r="AL70" i="3"/>
  <c r="AG70" i="3"/>
  <c r="AG47" i="3"/>
  <c r="AL47" i="3"/>
  <c r="AC280" i="3"/>
  <c r="AC52" i="3"/>
  <c r="AC254" i="3"/>
  <c r="AC28" i="3"/>
  <c r="AC207" i="3"/>
  <c r="AC289" i="3"/>
  <c r="AC59" i="3"/>
  <c r="AC24" i="3"/>
  <c r="AL37" i="3"/>
  <c r="AG37" i="3"/>
  <c r="AG205" i="3"/>
  <c r="AL205" i="3"/>
  <c r="AG65" i="3"/>
  <c r="AL65" i="3"/>
  <c r="AC253" i="3"/>
  <c r="AC15" i="3"/>
  <c r="AG144" i="3"/>
  <c r="AL144" i="3"/>
  <c r="AC268" i="3"/>
  <c r="AC125" i="3"/>
  <c r="AL196" i="3"/>
  <c r="AG196" i="3"/>
  <c r="AG170" i="3"/>
  <c r="AL170" i="3"/>
  <c r="AC13" i="3"/>
  <c r="AC235" i="3"/>
  <c r="AL42" i="3"/>
  <c r="AG42" i="3"/>
  <c r="AG100" i="3"/>
  <c r="AL100" i="3"/>
  <c r="AL48" i="3"/>
  <c r="AG48" i="3"/>
  <c r="AL89" i="3"/>
  <c r="AG89" i="3"/>
  <c r="AG123" i="3"/>
  <c r="AL123" i="3"/>
  <c r="AG64" i="3"/>
  <c r="AL64" i="3"/>
  <c r="AG180" i="3"/>
  <c r="AL180" i="3"/>
  <c r="AG51" i="3"/>
  <c r="AL51" i="3"/>
  <c r="AG184" i="3"/>
  <c r="AL184" i="3"/>
  <c r="AL55" i="3"/>
  <c r="AG55" i="3"/>
  <c r="AL150" i="3"/>
  <c r="AG150" i="3"/>
  <c r="AC23" i="3"/>
  <c r="AG165" i="3"/>
  <c r="AL165" i="3"/>
  <c r="AC16" i="3"/>
  <c r="AL60" i="3"/>
  <c r="AG60" i="3"/>
  <c r="AL93" i="3"/>
  <c r="AG93" i="3"/>
  <c r="AL33" i="3"/>
  <c r="AG33" i="3"/>
  <c r="AG147" i="3"/>
  <c r="AL147" i="3"/>
  <c r="AL124" i="3"/>
  <c r="AG124" i="3"/>
  <c r="AL151" i="3"/>
  <c r="AG151" i="3"/>
  <c r="AL111" i="3"/>
  <c r="AG111" i="3"/>
  <c r="AC233" i="3"/>
  <c r="AC38" i="3"/>
  <c r="AG107" i="3"/>
  <c r="AL107" i="3"/>
  <c r="AC27" i="3"/>
  <c r="AC232" i="3"/>
  <c r="AC279" i="3"/>
  <c r="AL138" i="3"/>
  <c r="AG138" i="3"/>
  <c r="AG193" i="3"/>
  <c r="AL193" i="3"/>
  <c r="AM40" i="3"/>
  <c r="AH40" i="3"/>
  <c r="AG191" i="3"/>
  <c r="AL191" i="3"/>
  <c r="AG167" i="3"/>
  <c r="AL167" i="3"/>
  <c r="AC21" i="3"/>
  <c r="AL163" i="3"/>
  <c r="AG163" i="3"/>
  <c r="AC238" i="3"/>
  <c r="AC11" i="3"/>
  <c r="AC261" i="3"/>
  <c r="AC248" i="3"/>
  <c r="AG201" i="3"/>
  <c r="AL201" i="3"/>
  <c r="AG63" i="3"/>
  <c r="AL63" i="3"/>
  <c r="AC141" i="3"/>
  <c r="AC271" i="3"/>
  <c r="AL134" i="3"/>
  <c r="AG134" i="3"/>
  <c r="AL68" i="3"/>
  <c r="AG68" i="3"/>
  <c r="AG158" i="3"/>
  <c r="AL158" i="3"/>
  <c r="AL95" i="3"/>
  <c r="AG95" i="3"/>
  <c r="AG137" i="3"/>
  <c r="AL137" i="3"/>
  <c r="AL82" i="3"/>
  <c r="AG82" i="3"/>
  <c r="AL106" i="3"/>
  <c r="AG106" i="3"/>
  <c r="AG200" i="3"/>
  <c r="AL200" i="3"/>
  <c r="AL50" i="3"/>
  <c r="AG50" i="3"/>
  <c r="AG44" i="3"/>
  <c r="AL44" i="3"/>
  <c r="AG57" i="3"/>
  <c r="AL57" i="3"/>
  <c r="AC215" i="3"/>
  <c r="AH211" i="3"/>
  <c r="AM211" i="3"/>
  <c r="AG113" i="3" l="1"/>
  <c r="AM214" i="3"/>
  <c r="AL214" i="3"/>
  <c r="AG214" i="3"/>
  <c r="AL161" i="3"/>
  <c r="AM161" i="3"/>
  <c r="AG161" i="3"/>
  <c r="AL195" i="3"/>
  <c r="AG195" i="3"/>
  <c r="AG133" i="3"/>
  <c r="AL133" i="3"/>
  <c r="AM195" i="3"/>
  <c r="AM198" i="3"/>
  <c r="AM73" i="3"/>
  <c r="AG83" i="3"/>
  <c r="AL118" i="3"/>
  <c r="AL190" i="3"/>
  <c r="AH118" i="3"/>
  <c r="AG118" i="3"/>
  <c r="AL198" i="3"/>
  <c r="AL83" i="3"/>
  <c r="AM83" i="3"/>
  <c r="AG198" i="3"/>
  <c r="AL73" i="3"/>
  <c r="AG73" i="3"/>
  <c r="AG190" i="3"/>
  <c r="AC168" i="3"/>
  <c r="AC250" i="3"/>
  <c r="AH181" i="3"/>
  <c r="AG181" i="3"/>
  <c r="AL181" i="3"/>
  <c r="AC263" i="3"/>
  <c r="AC234" i="3"/>
  <c r="AM190" i="3"/>
  <c r="AM61" i="3"/>
  <c r="AC169" i="3"/>
  <c r="AC223" i="3"/>
  <c r="AC226" i="3"/>
  <c r="AC278" i="3"/>
  <c r="AC249" i="3"/>
  <c r="AC287" i="3"/>
  <c r="AG61" i="3"/>
  <c r="AL61" i="3"/>
  <c r="AC240" i="3"/>
  <c r="AB219" i="3"/>
  <c r="AC219" i="3" s="1"/>
  <c r="AC5" i="3" s="1"/>
  <c r="AC35" i="3"/>
  <c r="AC264" i="3"/>
  <c r="AL109" i="3"/>
  <c r="AM109" i="3"/>
  <c r="AL87" i="3"/>
  <c r="AL146" i="3"/>
  <c r="AH160" i="3"/>
  <c r="AG109" i="3"/>
  <c r="AL113" i="3"/>
  <c r="AL160" i="3"/>
  <c r="AG87" i="3"/>
  <c r="AH87" i="3"/>
  <c r="AG146" i="3"/>
  <c r="Y273" i="3"/>
  <c r="W273" i="3" s="1"/>
  <c r="AM146" i="3"/>
  <c r="AG160" i="3"/>
  <c r="AH113" i="3"/>
  <c r="Y5" i="3"/>
  <c r="U4" i="3"/>
  <c r="Y291" i="3"/>
  <c r="W291" i="3" s="1"/>
  <c r="Y228" i="3"/>
  <c r="W228" i="3" s="1"/>
  <c r="Y256" i="3"/>
  <c r="W256" i="3" s="1"/>
  <c r="Y242" i="3"/>
  <c r="W242" i="3" s="1"/>
  <c r="AM82" i="3"/>
  <c r="AH82" i="3"/>
  <c r="AM137" i="3"/>
  <c r="AH137" i="3"/>
  <c r="AH63" i="3"/>
  <c r="AM63" i="3"/>
  <c r="AL27" i="3"/>
  <c r="AG27" i="3"/>
  <c r="AM151" i="3"/>
  <c r="AH151" i="3"/>
  <c r="AM33" i="3"/>
  <c r="AH33" i="3"/>
  <c r="AM165" i="3"/>
  <c r="AH165" i="3"/>
  <c r="AH123" i="3"/>
  <c r="AM123" i="3"/>
  <c r="AG13" i="3"/>
  <c r="AL13" i="3"/>
  <c r="AG125" i="3"/>
  <c r="AL125" i="3"/>
  <c r="AM205" i="3"/>
  <c r="AH205" i="3"/>
  <c r="AG52" i="3"/>
  <c r="AL52" i="3"/>
  <c r="AH148" i="3"/>
  <c r="AM148" i="3"/>
  <c r="AH172" i="3"/>
  <c r="AM172" i="3"/>
  <c r="AM130" i="3"/>
  <c r="AH130" i="3"/>
  <c r="AH36" i="3"/>
  <c r="AM36" i="3"/>
  <c r="AM178" i="3"/>
  <c r="AH178" i="3"/>
  <c r="AM32" i="3"/>
  <c r="AH32" i="3"/>
  <c r="AH76" i="3"/>
  <c r="AM76" i="3"/>
  <c r="AH116" i="3"/>
  <c r="AM116" i="3"/>
  <c r="AH29" i="3"/>
  <c r="AM29" i="3"/>
  <c r="AH213" i="3"/>
  <c r="AM213" i="3"/>
  <c r="AM66" i="3"/>
  <c r="AH66" i="3"/>
  <c r="AM22" i="3"/>
  <c r="AH22" i="3"/>
  <c r="AM45" i="3"/>
  <c r="AH45" i="3"/>
  <c r="AG9" i="3"/>
  <c r="AL9" i="3"/>
  <c r="AG139" i="3"/>
  <c r="AL139" i="3"/>
  <c r="AH129" i="3"/>
  <c r="AM129" i="3"/>
  <c r="AM208" i="3"/>
  <c r="AH208" i="3"/>
  <c r="AM127" i="3"/>
  <c r="AH127" i="3"/>
  <c r="AH85" i="3"/>
  <c r="AM85" i="3"/>
  <c r="AM17" i="3"/>
  <c r="AH17" i="3"/>
  <c r="AG14" i="3"/>
  <c r="AL14" i="3"/>
  <c r="AH84" i="3"/>
  <c r="AM84" i="3"/>
  <c r="AH159" i="3"/>
  <c r="AM159" i="3"/>
  <c r="AL18" i="3"/>
  <c r="AG18" i="3"/>
  <c r="AH44" i="3"/>
  <c r="AM44" i="3"/>
  <c r="AM106" i="3"/>
  <c r="AH106" i="3"/>
  <c r="AH134" i="3"/>
  <c r="AM134" i="3"/>
  <c r="AH163" i="3"/>
  <c r="AM163" i="3"/>
  <c r="AM111" i="3"/>
  <c r="AH111" i="3"/>
  <c r="AH93" i="3"/>
  <c r="AM93" i="3"/>
  <c r="AG23" i="3"/>
  <c r="AL23" i="3"/>
  <c r="AM55" i="3"/>
  <c r="AH55" i="3"/>
  <c r="AH180" i="3"/>
  <c r="AM180" i="3"/>
  <c r="AM64" i="3"/>
  <c r="AH64" i="3"/>
  <c r="AH89" i="3"/>
  <c r="AM89" i="3"/>
  <c r="AM48" i="3"/>
  <c r="AH48" i="3"/>
  <c r="AM100" i="3"/>
  <c r="AH100" i="3"/>
  <c r="AM42" i="3"/>
  <c r="AH42" i="3"/>
  <c r="AM170" i="3"/>
  <c r="AH170" i="3"/>
  <c r="AH196" i="3"/>
  <c r="AM196" i="3"/>
  <c r="AM65" i="3"/>
  <c r="AH65" i="3"/>
  <c r="AG28" i="3"/>
  <c r="AL28" i="3"/>
  <c r="AM34" i="3"/>
  <c r="AH34" i="3"/>
  <c r="AH131" i="3"/>
  <c r="AM131" i="3"/>
  <c r="AM115" i="3"/>
  <c r="AH115" i="3"/>
  <c r="AH204" i="3"/>
  <c r="AM204" i="3"/>
  <c r="AM135" i="3"/>
  <c r="AH135" i="3"/>
  <c r="AH103" i="3"/>
  <c r="AM103" i="3"/>
  <c r="AM110" i="3"/>
  <c r="AH110" i="3"/>
  <c r="AH79" i="3"/>
  <c r="AM79" i="3"/>
  <c r="AL53" i="3"/>
  <c r="AG53" i="3"/>
  <c r="AM126" i="3"/>
  <c r="AH126" i="3"/>
  <c r="AM122" i="3"/>
  <c r="AH122" i="3"/>
  <c r="AM25" i="3"/>
  <c r="AH25" i="3"/>
  <c r="AM112" i="3"/>
  <c r="AH112" i="3"/>
  <c r="AH39" i="3"/>
  <c r="AM39" i="3"/>
  <c r="AM173" i="3"/>
  <c r="AH173" i="3"/>
  <c r="AH203" i="3"/>
  <c r="AM203" i="3"/>
  <c r="AM157" i="3"/>
  <c r="AH157" i="3"/>
  <c r="AC260" i="3"/>
  <c r="AL140" i="3"/>
  <c r="AG140" i="3"/>
  <c r="AM192" i="3"/>
  <c r="AH192" i="3"/>
  <c r="AM49" i="3"/>
  <c r="AH49" i="3"/>
  <c r="AM217" i="3"/>
  <c r="AH217" i="3"/>
  <c r="AH197" i="3"/>
  <c r="AM197" i="3"/>
  <c r="AG10" i="3"/>
  <c r="AL10" i="3"/>
  <c r="AH104" i="3"/>
  <c r="AM104" i="3"/>
  <c r="AH96" i="3"/>
  <c r="AM96" i="3"/>
  <c r="AH128" i="3"/>
  <c r="AM128" i="3"/>
  <c r="AH149" i="3"/>
  <c r="AM149" i="3"/>
  <c r="AH72" i="3"/>
  <c r="AM72" i="3"/>
  <c r="AM188" i="3"/>
  <c r="AH188" i="3"/>
  <c r="AM209" i="3"/>
  <c r="AH209" i="3"/>
  <c r="AM108" i="3"/>
  <c r="AH108" i="3"/>
  <c r="AM185" i="3"/>
  <c r="AH185" i="3"/>
  <c r="AM187" i="3"/>
  <c r="AH187" i="3"/>
  <c r="AH88" i="3"/>
  <c r="AM88" i="3"/>
  <c r="AH212" i="3"/>
  <c r="AM212" i="3"/>
  <c r="AH202" i="3"/>
  <c r="AM202" i="3"/>
  <c r="AL12" i="3"/>
  <c r="AG12" i="3"/>
  <c r="AH94" i="3"/>
  <c r="AM94" i="3"/>
  <c r="AM182" i="3"/>
  <c r="AH182" i="3"/>
  <c r="AH80" i="3"/>
  <c r="AM80" i="3"/>
  <c r="AL179" i="3"/>
  <c r="AG179" i="3"/>
  <c r="AM156" i="3"/>
  <c r="AH156" i="3"/>
  <c r="AL78" i="3"/>
  <c r="AG78" i="3"/>
  <c r="AG136" i="3"/>
  <c r="AL136" i="3"/>
  <c r="AH58" i="3"/>
  <c r="AM58" i="3"/>
  <c r="AM81" i="3"/>
  <c r="AH81" i="3"/>
  <c r="AH145" i="3"/>
  <c r="AM145" i="3"/>
  <c r="AG62" i="3"/>
  <c r="AL62" i="3"/>
  <c r="AM92" i="3"/>
  <c r="AH92" i="3"/>
  <c r="AL75" i="3"/>
  <c r="AG75" i="3"/>
  <c r="AG19" i="3"/>
  <c r="AL19" i="3"/>
  <c r="AH46" i="3"/>
  <c r="AM46" i="3"/>
  <c r="AG20" i="3"/>
  <c r="AL20" i="3"/>
  <c r="AM91" i="3"/>
  <c r="AH91" i="3"/>
  <c r="AM175" i="3"/>
  <c r="AH175" i="3"/>
  <c r="AH194" i="3"/>
  <c r="AM194" i="3"/>
  <c r="AH133" i="3"/>
  <c r="AM133" i="3"/>
  <c r="AH164" i="3"/>
  <c r="AM164" i="3"/>
  <c r="AG215" i="3"/>
  <c r="AL215" i="3"/>
  <c r="AH57" i="3"/>
  <c r="AM57" i="3"/>
  <c r="AH50" i="3"/>
  <c r="AM50" i="3"/>
  <c r="AM200" i="3"/>
  <c r="AH200" i="3"/>
  <c r="AM95" i="3"/>
  <c r="AH95" i="3"/>
  <c r="AM158" i="3"/>
  <c r="AH158" i="3"/>
  <c r="AM68" i="3"/>
  <c r="AH68" i="3"/>
  <c r="AL141" i="3"/>
  <c r="AG141" i="3"/>
  <c r="AH167" i="3"/>
  <c r="AM167" i="3"/>
  <c r="AH191" i="3"/>
  <c r="AM191" i="3"/>
  <c r="AM138" i="3"/>
  <c r="AH138" i="3"/>
  <c r="AH107" i="3"/>
  <c r="AM107" i="3"/>
  <c r="AG38" i="3"/>
  <c r="AL38" i="3"/>
  <c r="AH124" i="3"/>
  <c r="AM124" i="3"/>
  <c r="AH147" i="3"/>
  <c r="AM147" i="3"/>
  <c r="AH60" i="3"/>
  <c r="AM60" i="3"/>
  <c r="AG16" i="3"/>
  <c r="AL16" i="3"/>
  <c r="AC245" i="3"/>
  <c r="AM47" i="3"/>
  <c r="AH47" i="3"/>
  <c r="AM70" i="3"/>
  <c r="AH70" i="3"/>
  <c r="AH199" i="3"/>
  <c r="AM199" i="3"/>
  <c r="AH183" i="3"/>
  <c r="AM183" i="3"/>
  <c r="AL98" i="3"/>
  <c r="AG98" i="3"/>
  <c r="AM121" i="3"/>
  <c r="AH121" i="3"/>
  <c r="AH155" i="3"/>
  <c r="AM155" i="3"/>
  <c r="AM154" i="3"/>
  <c r="AH154" i="3"/>
  <c r="AH132" i="3"/>
  <c r="AM132" i="3"/>
  <c r="AM189" i="3"/>
  <c r="AH189" i="3"/>
  <c r="AG210" i="3"/>
  <c r="AL210" i="3"/>
  <c r="AL105" i="3"/>
  <c r="AG105" i="3"/>
  <c r="AG97" i="3"/>
  <c r="AL97" i="3"/>
  <c r="AH162" i="3"/>
  <c r="AM162" i="3"/>
  <c r="AM43" i="3"/>
  <c r="AH43" i="3"/>
  <c r="AH69" i="3"/>
  <c r="AM69" i="3"/>
  <c r="AM54" i="3"/>
  <c r="AH54" i="3"/>
  <c r="AM67" i="3"/>
  <c r="AH67" i="3"/>
  <c r="AM71" i="3"/>
  <c r="AH71" i="3"/>
  <c r="AH177" i="3"/>
  <c r="AM177" i="3"/>
  <c r="AG30" i="3"/>
  <c r="AL30" i="3"/>
  <c r="AL206" i="3"/>
  <c r="AG206" i="3"/>
  <c r="AL77" i="3"/>
  <c r="AG77" i="3"/>
  <c r="AM26" i="3"/>
  <c r="AH26" i="3"/>
  <c r="AH142" i="3"/>
  <c r="AM142" i="3"/>
  <c r="AL117" i="3"/>
  <c r="AG117" i="3"/>
  <c r="AM201" i="3"/>
  <c r="AH201" i="3"/>
  <c r="AL11" i="3"/>
  <c r="AG11" i="3"/>
  <c r="AL21" i="3"/>
  <c r="AG21" i="3"/>
  <c r="AM193" i="3"/>
  <c r="AH193" i="3"/>
  <c r="AM150" i="3"/>
  <c r="AH150" i="3"/>
  <c r="AH184" i="3"/>
  <c r="AM184" i="3"/>
  <c r="AH51" i="3"/>
  <c r="AM51" i="3"/>
  <c r="AH144" i="3"/>
  <c r="AM144" i="3"/>
  <c r="AG15" i="3"/>
  <c r="AL15" i="3"/>
  <c r="AM37" i="3"/>
  <c r="AH37" i="3"/>
  <c r="AL24" i="3"/>
  <c r="AG24" i="3"/>
  <c r="AL59" i="3"/>
  <c r="AG59" i="3"/>
  <c r="AL207" i="3"/>
  <c r="AG207" i="3"/>
  <c r="AM174" i="3"/>
  <c r="AH174" i="3"/>
  <c r="AH152" i="3"/>
  <c r="AM152" i="3"/>
  <c r="AM176" i="3"/>
  <c r="AH176" i="3"/>
  <c r="AM90" i="3"/>
  <c r="AH90" i="3"/>
  <c r="AH153" i="3"/>
  <c r="AM153" i="3"/>
  <c r="AM31" i="3"/>
  <c r="AH31" i="3"/>
  <c r="AH166" i="3"/>
  <c r="AM166" i="3"/>
  <c r="AH114" i="3"/>
  <c r="AM114" i="3"/>
  <c r="AC277" i="3"/>
  <c r="AH86" i="3"/>
  <c r="AM86" i="3"/>
  <c r="AH186" i="3"/>
  <c r="AM186" i="3"/>
  <c r="AG171" i="3"/>
  <c r="AL171" i="3"/>
  <c r="AM41" i="3"/>
  <c r="AH41" i="3"/>
  <c r="AH74" i="3"/>
  <c r="AM74" i="3"/>
  <c r="AH216" i="3"/>
  <c r="AM216" i="3"/>
  <c r="AH102" i="3"/>
  <c r="AM102" i="3"/>
  <c r="AM120" i="3"/>
  <c r="AH120" i="3"/>
  <c r="AH143" i="3"/>
  <c r="AM143" i="3"/>
  <c r="AG99" i="3"/>
  <c r="AL99" i="3"/>
  <c r="AG119" i="3"/>
  <c r="AL119" i="3"/>
  <c r="AH214" i="3" l="1"/>
  <c r="AH198" i="3"/>
  <c r="AH161" i="3"/>
  <c r="AH195" i="3"/>
  <c r="AH73" i="3"/>
  <c r="AH190" i="3"/>
  <c r="AL286" i="3"/>
  <c r="AH168" i="3"/>
  <c r="AH109" i="3"/>
  <c r="AG234" i="3"/>
  <c r="AG168" i="3"/>
  <c r="AM118" i="3"/>
  <c r="AH83" i="3"/>
  <c r="AH61" i="3"/>
  <c r="AL263" i="3"/>
  <c r="AL168" i="3"/>
  <c r="AB5" i="3"/>
  <c r="AG250" i="3"/>
  <c r="AH146" i="3"/>
  <c r="AB242" i="3"/>
  <c r="AC242" i="3" s="1"/>
  <c r="AB228" i="3"/>
  <c r="AC228" i="3" s="1"/>
  <c r="AC231" i="3"/>
  <c r="AB256" i="3"/>
  <c r="AC256" i="3" s="1"/>
  <c r="AG249" i="3"/>
  <c r="AM181" i="3"/>
  <c r="AG169" i="3"/>
  <c r="AL169" i="3"/>
  <c r="AH169" i="3"/>
  <c r="AB273" i="3"/>
  <c r="AC273" i="3" s="1"/>
  <c r="AL246" i="3"/>
  <c r="AL278" i="3"/>
  <c r="AB291" i="3"/>
  <c r="AC291" i="3" s="1"/>
  <c r="AG240" i="3"/>
  <c r="AE219" i="3"/>
  <c r="AG219" i="3" s="1"/>
  <c r="AG5" i="3" s="1"/>
  <c r="AG223" i="3"/>
  <c r="AM35" i="3"/>
  <c r="AG35" i="3"/>
  <c r="AL35" i="3"/>
  <c r="AM87" i="3"/>
  <c r="AM113" i="3"/>
  <c r="AM160" i="3"/>
  <c r="Y4" i="3"/>
  <c r="AM119" i="3"/>
  <c r="AH119" i="3"/>
  <c r="AM171" i="3"/>
  <c r="AH171" i="3"/>
  <c r="AM59" i="3"/>
  <c r="AH59" i="3"/>
  <c r="AL253" i="3"/>
  <c r="AG253" i="3"/>
  <c r="AL248" i="3"/>
  <c r="AG248" i="3"/>
  <c r="AH77" i="3"/>
  <c r="AM77" i="3"/>
  <c r="AH105" i="3"/>
  <c r="AM105" i="3"/>
  <c r="AM210" i="3"/>
  <c r="AH210" i="3"/>
  <c r="AL265" i="3"/>
  <c r="AG265" i="3"/>
  <c r="AM75" i="3"/>
  <c r="AH75" i="3"/>
  <c r="AH62" i="3"/>
  <c r="AM62" i="3"/>
  <c r="AL285" i="3"/>
  <c r="AG285" i="3"/>
  <c r="AM78" i="3"/>
  <c r="AH78" i="3"/>
  <c r="AG288" i="3"/>
  <c r="AL288" i="3"/>
  <c r="AM12" i="3"/>
  <c r="AH12" i="3"/>
  <c r="AG239" i="3"/>
  <c r="AL239" i="3"/>
  <c r="AL270" i="3"/>
  <c r="AG270" i="3"/>
  <c r="AH18" i="3"/>
  <c r="AM18" i="3"/>
  <c r="AL268" i="3"/>
  <c r="AG268" i="3"/>
  <c r="AL232" i="3"/>
  <c r="AG232" i="3"/>
  <c r="AM99" i="3"/>
  <c r="AH99" i="3"/>
  <c r="AL289" i="3"/>
  <c r="AG289" i="3"/>
  <c r="AH21" i="3"/>
  <c r="AM21" i="3"/>
  <c r="AH11" i="3"/>
  <c r="AM11" i="3"/>
  <c r="AH117" i="3"/>
  <c r="AM117" i="3"/>
  <c r="AM206" i="3"/>
  <c r="AH206" i="3"/>
  <c r="AH30" i="3"/>
  <c r="AM30" i="3"/>
  <c r="AG283" i="3"/>
  <c r="AL283" i="3"/>
  <c r="AG233" i="3"/>
  <c r="AL233" i="3"/>
  <c r="AL271" i="3"/>
  <c r="AG271" i="3"/>
  <c r="AH215" i="3"/>
  <c r="AM215" i="3"/>
  <c r="AL224" i="3"/>
  <c r="AG224" i="3"/>
  <c r="AG281" i="3"/>
  <c r="AL281" i="3"/>
  <c r="AG225" i="3"/>
  <c r="AL225" i="3"/>
  <c r="AH136" i="3"/>
  <c r="AM136" i="3"/>
  <c r="AH179" i="3"/>
  <c r="AM179" i="3"/>
  <c r="AH10" i="3"/>
  <c r="AM10" i="3"/>
  <c r="AM140" i="3"/>
  <c r="AH140" i="3"/>
  <c r="AM23" i="3"/>
  <c r="AH23" i="3"/>
  <c r="AG236" i="3"/>
  <c r="AL236" i="3"/>
  <c r="AL269" i="3"/>
  <c r="AG269" i="3"/>
  <c r="AL237" i="3"/>
  <c r="AG237" i="3"/>
  <c r="AG260" i="3"/>
  <c r="AL260" i="3"/>
  <c r="AH52" i="3"/>
  <c r="AM52" i="3"/>
  <c r="AG235" i="3"/>
  <c r="AL235" i="3"/>
  <c r="AH27" i="3"/>
  <c r="AM27" i="3"/>
  <c r="AH24" i="3"/>
  <c r="AM24" i="3"/>
  <c r="AM15" i="3"/>
  <c r="AH15" i="3"/>
  <c r="AL261" i="3"/>
  <c r="AG261" i="3"/>
  <c r="AG266" i="3"/>
  <c r="AL266" i="3"/>
  <c r="AM16" i="3"/>
  <c r="AH16" i="3"/>
  <c r="AM19" i="3"/>
  <c r="AH19" i="3"/>
  <c r="AL247" i="3"/>
  <c r="AG247" i="3"/>
  <c r="AG262" i="3"/>
  <c r="AL262" i="3"/>
  <c r="AG252" i="3"/>
  <c r="AL252" i="3"/>
  <c r="AL254" i="3"/>
  <c r="AG254" i="3"/>
  <c r="AM14" i="3"/>
  <c r="AH14" i="3"/>
  <c r="AH139" i="3"/>
  <c r="AM139" i="3"/>
  <c r="AL251" i="3"/>
  <c r="AG251" i="3"/>
  <c r="AL280" i="3"/>
  <c r="AG280" i="3"/>
  <c r="AH207" i="3"/>
  <c r="AM207" i="3"/>
  <c r="AL238" i="3"/>
  <c r="AG238" i="3"/>
  <c r="AG284" i="3"/>
  <c r="AL284" i="3"/>
  <c r="AL282" i="3"/>
  <c r="AG282" i="3"/>
  <c r="AH97" i="3"/>
  <c r="AM97" i="3"/>
  <c r="AH98" i="3"/>
  <c r="AM98" i="3"/>
  <c r="AH38" i="3"/>
  <c r="AM38" i="3"/>
  <c r="AM141" i="3"/>
  <c r="AH141" i="3"/>
  <c r="AM20" i="3"/>
  <c r="AH20" i="3"/>
  <c r="AH53" i="3"/>
  <c r="AM53" i="3"/>
  <c r="AM28" i="3"/>
  <c r="AH28" i="3"/>
  <c r="AG245" i="3"/>
  <c r="AL245" i="3"/>
  <c r="AG277" i="3"/>
  <c r="AL277" i="3"/>
  <c r="AH9" i="3"/>
  <c r="AM9" i="3"/>
  <c r="AM125" i="3"/>
  <c r="AH125" i="3"/>
  <c r="AM13" i="3"/>
  <c r="AH13" i="3"/>
  <c r="AL279" i="3"/>
  <c r="AG279" i="3"/>
  <c r="AB4" i="3" l="1"/>
  <c r="AM286" i="3"/>
  <c r="AG231" i="3"/>
  <c r="AG286" i="3"/>
  <c r="AL250" i="3"/>
  <c r="AM168" i="3"/>
  <c r="AH234" i="3"/>
  <c r="AH263" i="3"/>
  <c r="AL234" i="3"/>
  <c r="AL249" i="3"/>
  <c r="AL231" i="3"/>
  <c r="AG287" i="3"/>
  <c r="AL287" i="3"/>
  <c r="AH249" i="3"/>
  <c r="AG263" i="3"/>
  <c r="AL240" i="3"/>
  <c r="AE242" i="3"/>
  <c r="AL242" i="3" s="1"/>
  <c r="AM240" i="3"/>
  <c r="AM250" i="3"/>
  <c r="AG226" i="3"/>
  <c r="AH278" i="3"/>
  <c r="AL226" i="3"/>
  <c r="AE256" i="3"/>
  <c r="AL256" i="3" s="1"/>
  <c r="AM169" i="3"/>
  <c r="AM1" i="3" s="1"/>
  <c r="E36" i="4" s="1"/>
  <c r="AG246" i="3"/>
  <c r="AM246" i="3"/>
  <c r="AF5" i="3"/>
  <c r="AL264" i="3"/>
  <c r="AE291" i="3"/>
  <c r="AG278" i="3"/>
  <c r="AH35" i="3"/>
  <c r="AG267" i="3"/>
  <c r="AE5" i="3"/>
  <c r="AE273" i="3"/>
  <c r="AG273" i="3" s="1"/>
  <c r="AG264" i="3"/>
  <c r="AL267" i="3"/>
  <c r="AL219" i="3"/>
  <c r="AE228" i="3"/>
  <c r="AL228" i="3" s="1"/>
  <c r="AM223" i="3"/>
  <c r="AL223" i="3"/>
  <c r="AK1" i="3"/>
  <c r="E34" i="4" s="1"/>
  <c r="AK2" i="3"/>
  <c r="E35" i="4" s="1"/>
  <c r="AH279" i="3"/>
  <c r="AM279" i="3"/>
  <c r="AM277" i="3"/>
  <c r="AH277" i="3"/>
  <c r="AH238" i="3"/>
  <c r="AM238" i="3"/>
  <c r="AM266" i="3"/>
  <c r="AH266" i="3"/>
  <c r="AH271" i="3"/>
  <c r="AM271" i="3"/>
  <c r="AH268" i="3"/>
  <c r="AM268" i="3"/>
  <c r="AM239" i="3"/>
  <c r="AH239" i="3"/>
  <c r="AM226" i="3"/>
  <c r="AH226" i="3"/>
  <c r="AM248" i="3"/>
  <c r="AH248" i="3"/>
  <c r="AM245" i="3"/>
  <c r="AH245" i="3"/>
  <c r="AH280" i="3"/>
  <c r="AM280" i="3"/>
  <c r="AH252" i="3"/>
  <c r="AM252" i="3"/>
  <c r="AM247" i="3"/>
  <c r="AH247" i="3"/>
  <c r="AH237" i="3"/>
  <c r="AM237" i="3"/>
  <c r="AH269" i="3"/>
  <c r="AM269" i="3"/>
  <c r="AM264" i="3"/>
  <c r="AH264" i="3"/>
  <c r="AH233" i="3"/>
  <c r="AM233" i="3"/>
  <c r="AM289" i="3"/>
  <c r="AH289" i="3"/>
  <c r="AM267" i="3"/>
  <c r="AH267" i="3"/>
  <c r="AH270" i="3"/>
  <c r="AM270" i="3"/>
  <c r="AH253" i="3"/>
  <c r="AM253" i="3"/>
  <c r="AH284" i="3"/>
  <c r="AM284" i="3"/>
  <c r="AM254" i="3"/>
  <c r="AH254" i="3"/>
  <c r="AM235" i="3"/>
  <c r="AH235" i="3"/>
  <c r="AH260" i="3"/>
  <c r="AM260" i="3"/>
  <c r="AM236" i="3"/>
  <c r="AH236" i="3"/>
  <c r="AM283" i="3"/>
  <c r="AH283" i="3"/>
  <c r="AH285" i="3"/>
  <c r="AM285" i="3"/>
  <c r="AH287" i="3"/>
  <c r="AM287" i="3"/>
  <c r="AM231" i="3"/>
  <c r="AH231" i="3"/>
  <c r="AM282" i="3"/>
  <c r="AH282" i="3"/>
  <c r="AH251" i="3"/>
  <c r="AM251" i="3"/>
  <c r="AM262" i="3"/>
  <c r="AH262" i="3"/>
  <c r="AM261" i="3"/>
  <c r="AH261" i="3"/>
  <c r="AH225" i="3"/>
  <c r="AM225" i="3"/>
  <c r="AH281" i="3"/>
  <c r="AM281" i="3"/>
  <c r="AH224" i="3"/>
  <c r="AM224" i="3"/>
  <c r="AH232" i="3"/>
  <c r="AM232" i="3"/>
  <c r="AH288" i="3"/>
  <c r="AM288" i="3"/>
  <c r="AM265" i="3"/>
  <c r="AH265" i="3"/>
  <c r="AE4" i="3" l="1"/>
  <c r="E31" i="4" s="1"/>
  <c r="E32" i="4" s="1"/>
  <c r="AH286" i="3"/>
  <c r="AM234" i="3"/>
  <c r="AH242" i="3"/>
  <c r="AM249" i="3"/>
  <c r="AM263" i="3"/>
  <c r="AM278" i="3"/>
  <c r="AG242" i="3"/>
  <c r="AM2" i="3"/>
  <c r="E37" i="4" s="1"/>
  <c r="AH240" i="3"/>
  <c r="AH250" i="3"/>
  <c r="AG256" i="3"/>
  <c r="AL273" i="3"/>
  <c r="AH256" i="3"/>
  <c r="AG228" i="3"/>
  <c r="AH246" i="3"/>
  <c r="AL291" i="3"/>
  <c r="AM219" i="3"/>
  <c r="AM5" i="3" s="1"/>
  <c r="AH273" i="3"/>
  <c r="AH219" i="3"/>
  <c r="AH5" i="3" s="1"/>
  <c r="AL5" i="3"/>
  <c r="AG291" i="3"/>
  <c r="AH228" i="3"/>
  <c r="AH223" i="3"/>
  <c r="AH291" i="3"/>
  <c r="AM291" i="3"/>
  <c r="AM256" i="3" l="1"/>
  <c r="AM242" i="3"/>
  <c r="AM273" i="3"/>
  <c r="AM228" i="3"/>
  <c r="N189" i="6" l="1"/>
  <c r="J107" i="6"/>
  <c r="V107" i="6" s="1"/>
  <c r="K120" i="6"/>
  <c r="J57" i="6"/>
  <c r="V57" i="6" s="1"/>
  <c r="J79" i="6"/>
  <c r="V79" i="6" s="1"/>
  <c r="J109" i="6"/>
  <c r="V109" i="6" s="1"/>
  <c r="N131" i="6"/>
  <c r="K49" i="6"/>
  <c r="N147" i="6"/>
  <c r="N31" i="6"/>
  <c r="N61" i="6"/>
  <c r="J148" i="6"/>
  <c r="V148" i="6" s="1"/>
  <c r="J22" i="6"/>
  <c r="V22" i="6" s="1"/>
  <c r="K160" i="6"/>
  <c r="J160" i="6"/>
  <c r="V160" i="6" s="1"/>
  <c r="N160" i="6"/>
  <c r="K42" i="6"/>
  <c r="J42" i="6"/>
  <c r="V42" i="6" s="1"/>
  <c r="N42" i="6"/>
  <c r="N203" i="6"/>
  <c r="K203" i="6"/>
  <c r="J203" i="6"/>
  <c r="V203" i="6" s="1"/>
  <c r="N114" i="6"/>
  <c r="J114" i="6"/>
  <c r="V114" i="6" s="1"/>
  <c r="K114" i="6"/>
  <c r="J181" i="6"/>
  <c r="V181" i="6" s="1"/>
  <c r="K181" i="6"/>
  <c r="N181" i="6"/>
  <c r="J212" i="6"/>
  <c r="V212" i="6" s="1"/>
  <c r="N212" i="6"/>
  <c r="K212" i="6"/>
  <c r="N153" i="6"/>
  <c r="K153" i="6"/>
  <c r="J153" i="6"/>
  <c r="V153" i="6" s="1"/>
  <c r="N86" i="6"/>
  <c r="K86" i="6"/>
  <c r="J86" i="6"/>
  <c r="V86" i="6" s="1"/>
  <c r="J149" i="6"/>
  <c r="V149" i="6" s="1"/>
  <c r="K149" i="6"/>
  <c r="N149" i="6"/>
  <c r="K148" i="6"/>
  <c r="K104" i="6"/>
  <c r="J104" i="6"/>
  <c r="V104" i="6" s="1"/>
  <c r="N104" i="6"/>
  <c r="N184" i="6"/>
  <c r="J184" i="6"/>
  <c r="V184" i="6" s="1"/>
  <c r="K184" i="6"/>
  <c r="N43" i="6"/>
  <c r="J43" i="6"/>
  <c r="V43" i="6" s="1"/>
  <c r="K43" i="6"/>
  <c r="K193" i="6"/>
  <c r="J193" i="6"/>
  <c r="V193" i="6" s="1"/>
  <c r="N193" i="6"/>
  <c r="N202" i="6"/>
  <c r="K202" i="6"/>
  <c r="J202" i="6"/>
  <c r="V202" i="6" s="1"/>
  <c r="K107" i="6"/>
  <c r="N107" i="6"/>
  <c r="K91" i="6"/>
  <c r="J91" i="6"/>
  <c r="V91" i="6" s="1"/>
  <c r="N91" i="6"/>
  <c r="N47" i="6"/>
  <c r="K47" i="6"/>
  <c r="J47" i="6"/>
  <c r="V47" i="6" s="1"/>
  <c r="K215" i="6"/>
  <c r="J215" i="6"/>
  <c r="V215" i="6" s="1"/>
  <c r="N215" i="6"/>
  <c r="N167" i="6"/>
  <c r="K167" i="6"/>
  <c r="J167" i="6"/>
  <c r="V167" i="6" s="1"/>
  <c r="J58" i="6"/>
  <c r="V58" i="6" s="1"/>
  <c r="K58" i="6"/>
  <c r="N58" i="6"/>
  <c r="K199" i="6"/>
  <c r="J199" i="6"/>
  <c r="V199" i="6" s="1"/>
  <c r="N199" i="6"/>
  <c r="K108" i="6"/>
  <c r="J108" i="6"/>
  <c r="V108" i="6" s="1"/>
  <c r="N108" i="6"/>
  <c r="N158" i="6"/>
  <c r="J158" i="6"/>
  <c r="V158" i="6" s="1"/>
  <c r="K158" i="6"/>
  <c r="J156" i="6"/>
  <c r="V156" i="6" s="1"/>
  <c r="K156" i="6"/>
  <c r="N156" i="6"/>
  <c r="J177" i="6"/>
  <c r="V177" i="6" s="1"/>
  <c r="N177" i="6"/>
  <c r="K177" i="6"/>
  <c r="J173" i="6"/>
  <c r="V173" i="6" s="1"/>
  <c r="K173" i="6"/>
  <c r="N173" i="6"/>
  <c r="N92" i="6"/>
  <c r="K92" i="6"/>
  <c r="J92" i="6"/>
  <c r="V92" i="6" s="1"/>
  <c r="K57" i="6"/>
  <c r="K186" i="6"/>
  <c r="J186" i="6"/>
  <c r="V186" i="6" s="1"/>
  <c r="N186" i="6"/>
  <c r="N188" i="6"/>
  <c r="J188" i="6"/>
  <c r="V188" i="6" s="1"/>
  <c r="K188" i="6"/>
  <c r="K194" i="6"/>
  <c r="J194" i="6"/>
  <c r="V194" i="6" s="1"/>
  <c r="N194" i="6"/>
  <c r="J87" i="6"/>
  <c r="V87" i="6" s="1"/>
  <c r="N87" i="6"/>
  <c r="K87" i="6"/>
  <c r="N180" i="6"/>
  <c r="J180" i="6"/>
  <c r="V180" i="6" s="1"/>
  <c r="K180" i="6"/>
  <c r="K132" i="6"/>
  <c r="N132" i="6"/>
  <c r="J132" i="6"/>
  <c r="V132" i="6" s="1"/>
  <c r="N89" i="6"/>
  <c r="J89" i="6"/>
  <c r="V89" i="6" s="1"/>
  <c r="K89" i="6"/>
  <c r="J31" i="6"/>
  <c r="V31" i="6" s="1"/>
  <c r="K31" i="6"/>
  <c r="K79" i="6"/>
  <c r="J214" i="6"/>
  <c r="V214" i="6" s="1"/>
  <c r="K214" i="6"/>
  <c r="N214" i="6"/>
  <c r="K32" i="6"/>
  <c r="N32" i="6"/>
  <c r="J32" i="6"/>
  <c r="V32" i="6" s="1"/>
  <c r="J83" i="6"/>
  <c r="V83" i="6" s="1"/>
  <c r="K83" i="6"/>
  <c r="N83" i="6"/>
  <c r="N67" i="6"/>
  <c r="J67" i="6"/>
  <c r="V67" i="6" s="1"/>
  <c r="K67" i="6"/>
  <c r="K84" i="6"/>
  <c r="J84" i="6"/>
  <c r="V84" i="6" s="1"/>
  <c r="N84" i="6"/>
  <c r="N72" i="6"/>
  <c r="K72" i="6"/>
  <c r="J72" i="6"/>
  <c r="V72" i="6" s="1"/>
  <c r="K185" i="6"/>
  <c r="J185" i="6"/>
  <c r="V185" i="6" s="1"/>
  <c r="N185" i="6"/>
  <c r="K106" i="6"/>
  <c r="N106" i="6"/>
  <c r="J106" i="6"/>
  <c r="V106" i="6" s="1"/>
  <c r="K90" i="6"/>
  <c r="N90" i="6"/>
  <c r="J90" i="6"/>
  <c r="V90" i="6" s="1"/>
  <c r="N122" i="6"/>
  <c r="K122" i="6"/>
  <c r="J122" i="6"/>
  <c r="V122" i="6" s="1"/>
  <c r="N197" i="6"/>
  <c r="K197" i="6"/>
  <c r="J197" i="6"/>
  <c r="V197" i="6" s="1"/>
  <c r="K128" i="6"/>
  <c r="N128" i="6"/>
  <c r="J128" i="6"/>
  <c r="V128" i="6" s="1"/>
  <c r="K145" i="6"/>
  <c r="J145" i="6"/>
  <c r="V145" i="6" s="1"/>
  <c r="N145" i="6"/>
  <c r="K85" i="6"/>
  <c r="J85" i="6"/>
  <c r="V85" i="6" s="1"/>
  <c r="N85" i="6"/>
  <c r="K131" i="6"/>
  <c r="K123" i="6"/>
  <c r="N123" i="6"/>
  <c r="J123" i="6"/>
  <c r="V123" i="6" s="1"/>
  <c r="K152" i="6"/>
  <c r="J152" i="6"/>
  <c r="V152" i="6" s="1"/>
  <c r="N152" i="6"/>
  <c r="K147" i="6"/>
  <c r="N112" i="6"/>
  <c r="K112" i="6"/>
  <c r="J112" i="6"/>
  <c r="V112" i="6" s="1"/>
  <c r="J138" i="6"/>
  <c r="V138" i="6" s="1"/>
  <c r="N138" i="6"/>
  <c r="K138" i="6"/>
  <c r="K101" i="6"/>
  <c r="N101" i="6"/>
  <c r="J101" i="6"/>
  <c r="V101" i="6" s="1"/>
  <c r="J80" i="6"/>
  <c r="V80" i="6" s="1"/>
  <c r="K80" i="6"/>
  <c r="N80" i="6"/>
  <c r="N33" i="6"/>
  <c r="K33" i="6"/>
  <c r="J33" i="6"/>
  <c r="V33" i="6" s="1"/>
  <c r="N130" i="6"/>
  <c r="J130" i="6"/>
  <c r="V130" i="6" s="1"/>
  <c r="K130" i="6"/>
  <c r="K61" i="6"/>
  <c r="K56" i="6"/>
  <c r="N56" i="6"/>
  <c r="J56" i="6"/>
  <c r="V56" i="6" s="1"/>
  <c r="K126" i="6"/>
  <c r="J126" i="6"/>
  <c r="V126" i="6" s="1"/>
  <c r="N126" i="6"/>
  <c r="J46" i="6"/>
  <c r="V46" i="6" s="1"/>
  <c r="N46" i="6"/>
  <c r="K46" i="6"/>
  <c r="K146" i="6"/>
  <c r="N146" i="6"/>
  <c r="J146" i="6"/>
  <c r="V146" i="6" s="1"/>
  <c r="K115" i="6"/>
  <c r="N115" i="6"/>
  <c r="J115" i="6"/>
  <c r="V115" i="6" s="1"/>
  <c r="J71" i="6"/>
  <c r="V71" i="6" s="1"/>
  <c r="K71" i="6"/>
  <c r="N71" i="6"/>
  <c r="N109" i="6"/>
  <c r="K109" i="6"/>
  <c r="N54" i="6"/>
  <c r="K54" i="6"/>
  <c r="J54" i="6"/>
  <c r="V54" i="6" s="1"/>
  <c r="K22" i="6"/>
  <c r="N22" i="6"/>
  <c r="N178" i="6"/>
  <c r="J178" i="6"/>
  <c r="V178" i="6" s="1"/>
  <c r="K178" i="6"/>
  <c r="J51" i="6"/>
  <c r="V51" i="6" s="1"/>
  <c r="K51" i="6"/>
  <c r="N51" i="6"/>
  <c r="N159" i="6"/>
  <c r="J159" i="6"/>
  <c r="V159" i="6" s="1"/>
  <c r="K159" i="6"/>
  <c r="J135" i="6"/>
  <c r="V135" i="6" s="1"/>
  <c r="N135" i="6"/>
  <c r="K135" i="6"/>
  <c r="N204" i="6"/>
  <c r="K204" i="6"/>
  <c r="J204" i="6"/>
  <c r="V204" i="6" s="1"/>
  <c r="J74" i="6"/>
  <c r="V74" i="6" s="1"/>
  <c r="N74" i="6"/>
  <c r="K74" i="6"/>
  <c r="K137" i="6"/>
  <c r="N137" i="6"/>
  <c r="J137" i="6"/>
  <c r="V137" i="6" s="1"/>
  <c r="K68" i="6"/>
  <c r="J68" i="6"/>
  <c r="V68" i="6" s="1"/>
  <c r="N68" i="6"/>
  <c r="J81" i="6"/>
  <c r="V81" i="6" s="1"/>
  <c r="N81" i="6"/>
  <c r="K81" i="6"/>
  <c r="K60" i="6"/>
  <c r="J60" i="6"/>
  <c r="V60" i="6" s="1"/>
  <c r="N60" i="6"/>
  <c r="J111" i="6"/>
  <c r="V111" i="6" s="1"/>
  <c r="K111" i="6"/>
  <c r="N111" i="6"/>
  <c r="N175" i="6"/>
  <c r="J175" i="6"/>
  <c r="V175" i="6" s="1"/>
  <c r="K175" i="6"/>
  <c r="J82" i="6"/>
  <c r="V82" i="6" s="1"/>
  <c r="N82" i="6"/>
  <c r="K82" i="6"/>
  <c r="J100" i="6"/>
  <c r="V100" i="6" s="1"/>
  <c r="K100" i="6"/>
  <c r="N100" i="6"/>
  <c r="N190" i="6"/>
  <c r="K190" i="6"/>
  <c r="J190" i="6"/>
  <c r="V190" i="6" s="1"/>
  <c r="K174" i="6"/>
  <c r="J174" i="6"/>
  <c r="V174" i="6" s="1"/>
  <c r="N174" i="6"/>
  <c r="J70" i="6"/>
  <c r="V70" i="6" s="1"/>
  <c r="K70" i="6"/>
  <c r="N70" i="6"/>
  <c r="K55" i="6"/>
  <c r="N55" i="6"/>
  <c r="J55" i="6"/>
  <c r="V55" i="6" s="1"/>
  <c r="K200" i="6"/>
  <c r="J200" i="6"/>
  <c r="V200" i="6" s="1"/>
  <c r="N200" i="6"/>
  <c r="J124" i="6"/>
  <c r="V124" i="6" s="1"/>
  <c r="N124" i="6"/>
  <c r="K124" i="6"/>
  <c r="J66" i="6"/>
  <c r="V66" i="6" s="1"/>
  <c r="K66" i="6"/>
  <c r="N66" i="6"/>
  <c r="K93" i="6"/>
  <c r="J93" i="6"/>
  <c r="V93" i="6" s="1"/>
  <c r="N93" i="6"/>
  <c r="N163" i="6"/>
  <c r="K163" i="6"/>
  <c r="J163" i="6"/>
  <c r="V163" i="6" s="1"/>
  <c r="J17" i="6"/>
  <c r="V17" i="6" s="1"/>
  <c r="N17" i="6"/>
  <c r="K17" i="6"/>
  <c r="J44" i="6"/>
  <c r="V44" i="6" s="1"/>
  <c r="K44" i="6"/>
  <c r="N44" i="6"/>
  <c r="K94" i="6"/>
  <c r="J94" i="6"/>
  <c r="V94" i="6" s="1"/>
  <c r="N94" i="6"/>
  <c r="K151" i="6"/>
  <c r="J151" i="6"/>
  <c r="V151" i="6" s="1"/>
  <c r="N151" i="6"/>
  <c r="N69" i="6"/>
  <c r="K69" i="6"/>
  <c r="J69" i="6"/>
  <c r="V69" i="6" s="1"/>
  <c r="K65" i="6"/>
  <c r="N65" i="6"/>
  <c r="J65" i="6"/>
  <c r="V65" i="6" s="1"/>
  <c r="J26" i="6"/>
  <c r="V26" i="6" s="1"/>
  <c r="N26" i="6"/>
  <c r="K26" i="6"/>
  <c r="J121" i="6"/>
  <c r="V121" i="6" s="1"/>
  <c r="K121" i="6"/>
  <c r="N121" i="6"/>
  <c r="K208" i="6"/>
  <c r="N208" i="6"/>
  <c r="J208" i="6"/>
  <c r="V208" i="6" s="1"/>
  <c r="K196" i="6"/>
  <c r="N196" i="6"/>
  <c r="J196" i="6"/>
  <c r="V196" i="6" s="1"/>
  <c r="K103" i="6"/>
  <c r="J103" i="6"/>
  <c r="V103" i="6" s="1"/>
  <c r="N103" i="6"/>
  <c r="N161" i="6"/>
  <c r="K161" i="6"/>
  <c r="J161" i="6"/>
  <c r="V161" i="6" s="1"/>
  <c r="K63" i="6"/>
  <c r="J63" i="6"/>
  <c r="V63" i="6" s="1"/>
  <c r="N63" i="6"/>
  <c r="N25" i="6"/>
  <c r="J25" i="6"/>
  <c r="V25" i="6" s="1"/>
  <c r="K25" i="6"/>
  <c r="J213" i="6"/>
  <c r="V213" i="6" s="1"/>
  <c r="N213" i="6"/>
  <c r="K213" i="6"/>
  <c r="J170" i="6"/>
  <c r="V170" i="6" s="1"/>
  <c r="K170" i="6"/>
  <c r="N170" i="6"/>
  <c r="K133" i="6"/>
  <c r="J133" i="6"/>
  <c r="V133" i="6" s="1"/>
  <c r="N133" i="6"/>
  <c r="N110" i="6"/>
  <c r="J110" i="6"/>
  <c r="V110" i="6" s="1"/>
  <c r="K110" i="6"/>
  <c r="J198" i="6"/>
  <c r="V198" i="6" s="1"/>
  <c r="N198" i="6"/>
  <c r="K198" i="6"/>
  <c r="J96" i="6"/>
  <c r="V96" i="6" s="1"/>
  <c r="N96" i="6"/>
  <c r="K96" i="6"/>
  <c r="K95" i="6"/>
  <c r="N95" i="6"/>
  <c r="J95" i="6"/>
  <c r="V95" i="6" s="1"/>
  <c r="K150" i="6"/>
  <c r="N150" i="6"/>
  <c r="J150" i="6"/>
  <c r="V150" i="6" s="1"/>
  <c r="N191" i="6"/>
  <c r="J191" i="6"/>
  <c r="V191" i="6" s="1"/>
  <c r="K191" i="6"/>
  <c r="J41" i="6"/>
  <c r="V41" i="6" s="1"/>
  <c r="K41" i="6"/>
  <c r="N41" i="6"/>
  <c r="K37" i="6"/>
  <c r="J37" i="6"/>
  <c r="V37" i="6" s="1"/>
  <c r="N37" i="6"/>
  <c r="N64" i="6"/>
  <c r="K64" i="6"/>
  <c r="J64" i="6"/>
  <c r="V64" i="6" s="1"/>
  <c r="N176" i="6"/>
  <c r="K176" i="6"/>
  <c r="J176" i="6"/>
  <c r="V176" i="6" s="1"/>
  <c r="J165" i="6"/>
  <c r="V165" i="6" s="1"/>
  <c r="N165" i="6"/>
  <c r="K165" i="6"/>
  <c r="J29" i="6"/>
  <c r="V29" i="6" s="1"/>
  <c r="K29" i="6"/>
  <c r="N29" i="6"/>
  <c r="K144" i="6"/>
  <c r="J144" i="6"/>
  <c r="V144" i="6" s="1"/>
  <c r="N144" i="6"/>
  <c r="N120" i="6" l="1"/>
  <c r="J147" i="6"/>
  <c r="V147" i="6" s="1"/>
  <c r="N148" i="6"/>
  <c r="N49" i="6"/>
  <c r="J61" i="6"/>
  <c r="V61" i="6" s="1"/>
  <c r="J131" i="6"/>
  <c r="V131" i="6" s="1"/>
  <c r="N79" i="6"/>
  <c r="N36" i="6"/>
  <c r="J120" i="6"/>
  <c r="V120" i="6" s="1"/>
  <c r="K189" i="6"/>
  <c r="O189" i="6" s="1"/>
  <c r="N73" i="6"/>
  <c r="J49" i="6"/>
  <c r="V49" i="6" s="1"/>
  <c r="N209" i="6"/>
  <c r="N57" i="6"/>
  <c r="J189" i="6"/>
  <c r="V189" i="6" s="1"/>
  <c r="N127" i="6"/>
  <c r="O144" i="6"/>
  <c r="O198" i="6"/>
  <c r="O176" i="6"/>
  <c r="O37" i="6"/>
  <c r="O133" i="6"/>
  <c r="O25" i="6"/>
  <c r="O63" i="6"/>
  <c r="O103" i="6"/>
  <c r="O208" i="6"/>
  <c r="O26" i="6"/>
  <c r="O44" i="6"/>
  <c r="O163" i="6"/>
  <c r="O66" i="6"/>
  <c r="O55" i="6"/>
  <c r="J34" i="6"/>
  <c r="V34" i="6" s="1"/>
  <c r="N34" i="6"/>
  <c r="K34" i="6"/>
  <c r="O82" i="6"/>
  <c r="J48" i="6"/>
  <c r="V48" i="6" s="1"/>
  <c r="K48" i="6"/>
  <c r="N48" i="6"/>
  <c r="N211" i="6"/>
  <c r="K211" i="6"/>
  <c r="J211" i="6"/>
  <c r="V211" i="6" s="1"/>
  <c r="O60" i="6"/>
  <c r="O81" i="6"/>
  <c r="O68" i="6"/>
  <c r="O159" i="6"/>
  <c r="O22" i="6"/>
  <c r="O115" i="6"/>
  <c r="O130" i="6"/>
  <c r="O80" i="6"/>
  <c r="O138" i="6"/>
  <c r="O147" i="6"/>
  <c r="O85" i="6"/>
  <c r="O106" i="6"/>
  <c r="O185" i="6"/>
  <c r="O84" i="6"/>
  <c r="O67" i="6"/>
  <c r="O83" i="6"/>
  <c r="O32" i="6"/>
  <c r="J205" i="6"/>
  <c r="V205" i="6" s="1"/>
  <c r="K205" i="6"/>
  <c r="N205" i="6"/>
  <c r="O79" i="6"/>
  <c r="O31" i="6"/>
  <c r="J113" i="6"/>
  <c r="V113" i="6" s="1"/>
  <c r="K113" i="6"/>
  <c r="N113" i="6"/>
  <c r="J172" i="6"/>
  <c r="V172" i="6" s="1"/>
  <c r="K172" i="6"/>
  <c r="N172" i="6"/>
  <c r="K183" i="6"/>
  <c r="J183" i="6"/>
  <c r="V183" i="6" s="1"/>
  <c r="N183" i="6"/>
  <c r="O120" i="6"/>
  <c r="O177" i="6"/>
  <c r="O158" i="6"/>
  <c r="O199" i="6"/>
  <c r="O193" i="6"/>
  <c r="O212" i="6"/>
  <c r="K157" i="6"/>
  <c r="N157" i="6"/>
  <c r="J157" i="6"/>
  <c r="V157" i="6" s="1"/>
  <c r="O29" i="6"/>
  <c r="J162" i="6"/>
  <c r="V162" i="6" s="1"/>
  <c r="K162" i="6"/>
  <c r="N162" i="6"/>
  <c r="K116" i="6"/>
  <c r="J116" i="6"/>
  <c r="V116" i="6" s="1"/>
  <c r="N116" i="6"/>
  <c r="O165" i="6"/>
  <c r="O41" i="6"/>
  <c r="O95" i="6"/>
  <c r="O96" i="6"/>
  <c r="O110" i="6"/>
  <c r="N195" i="6"/>
  <c r="K195" i="6"/>
  <c r="J195" i="6"/>
  <c r="V195" i="6" s="1"/>
  <c r="O170" i="6"/>
  <c r="K40" i="6"/>
  <c r="N40" i="6"/>
  <c r="J40" i="6"/>
  <c r="V40" i="6" s="1"/>
  <c r="O161" i="6"/>
  <c r="O121" i="6"/>
  <c r="O151" i="6"/>
  <c r="O17" i="6"/>
  <c r="O124" i="6"/>
  <c r="O100" i="6"/>
  <c r="O111" i="6"/>
  <c r="N155" i="6"/>
  <c r="J155" i="6"/>
  <c r="V155" i="6" s="1"/>
  <c r="K155" i="6"/>
  <c r="O54" i="6"/>
  <c r="O71" i="6"/>
  <c r="O126" i="6"/>
  <c r="O101" i="6"/>
  <c r="O123" i="6"/>
  <c r="O128" i="6"/>
  <c r="O90" i="6"/>
  <c r="O214" i="6"/>
  <c r="O89" i="6"/>
  <c r="O132" i="6"/>
  <c r="O180" i="6"/>
  <c r="O87" i="6"/>
  <c r="O194" i="6"/>
  <c r="O188" i="6"/>
  <c r="O186" i="6"/>
  <c r="K36" i="6"/>
  <c r="J36" i="6"/>
  <c r="V36" i="6" s="1"/>
  <c r="O173" i="6"/>
  <c r="O156" i="6"/>
  <c r="O58" i="6"/>
  <c r="O202" i="6"/>
  <c r="J102" i="6"/>
  <c r="V102" i="6" s="1"/>
  <c r="K102" i="6"/>
  <c r="N102" i="6"/>
  <c r="O148" i="6"/>
  <c r="O86" i="6"/>
  <c r="J134" i="6"/>
  <c r="V134" i="6" s="1"/>
  <c r="K134" i="6"/>
  <c r="N134" i="6"/>
  <c r="O203" i="6"/>
  <c r="O42" i="6"/>
  <c r="J166" i="6"/>
  <c r="V166" i="6" s="1"/>
  <c r="K166" i="6"/>
  <c r="N166" i="6"/>
  <c r="O191" i="6"/>
  <c r="O150" i="6"/>
  <c r="O213" i="6"/>
  <c r="O196" i="6"/>
  <c r="O200" i="6"/>
  <c r="O70" i="6"/>
  <c r="O174" i="6"/>
  <c r="O190" i="6"/>
  <c r="J73" i="6"/>
  <c r="V73" i="6" s="1"/>
  <c r="K73" i="6"/>
  <c r="O175" i="6"/>
  <c r="O137" i="6"/>
  <c r="O204" i="6"/>
  <c r="O49" i="6"/>
  <c r="O135" i="6"/>
  <c r="J143" i="6"/>
  <c r="V143" i="6" s="1"/>
  <c r="K143" i="6"/>
  <c r="N143" i="6"/>
  <c r="O146" i="6"/>
  <c r="O46" i="6"/>
  <c r="O61" i="6"/>
  <c r="K164" i="6"/>
  <c r="N164" i="6"/>
  <c r="J164" i="6"/>
  <c r="V164" i="6" s="1"/>
  <c r="J127" i="6"/>
  <c r="V127" i="6" s="1"/>
  <c r="K127" i="6"/>
  <c r="K129" i="6"/>
  <c r="N129" i="6"/>
  <c r="J129" i="6"/>
  <c r="V129" i="6" s="1"/>
  <c r="O131" i="6"/>
  <c r="O145" i="6"/>
  <c r="O197" i="6"/>
  <c r="O122" i="6"/>
  <c r="N50" i="6"/>
  <c r="J50" i="6"/>
  <c r="V50" i="6" s="1"/>
  <c r="K50" i="6"/>
  <c r="O57" i="6"/>
  <c r="O92" i="6"/>
  <c r="N39" i="6"/>
  <c r="J39" i="6"/>
  <c r="V39" i="6" s="1"/>
  <c r="K39" i="6"/>
  <c r="O215" i="6"/>
  <c r="O91" i="6"/>
  <c r="O43" i="6"/>
  <c r="O184" i="6"/>
  <c r="O114" i="6"/>
  <c r="O64" i="6"/>
  <c r="O65" i="6"/>
  <c r="O69" i="6"/>
  <c r="O94" i="6"/>
  <c r="O93" i="6"/>
  <c r="J45" i="6"/>
  <c r="V45" i="6" s="1"/>
  <c r="N45" i="6"/>
  <c r="K45" i="6"/>
  <c r="K182" i="6"/>
  <c r="J182" i="6"/>
  <c r="V182" i="6" s="1"/>
  <c r="N182" i="6"/>
  <c r="N118" i="6"/>
  <c r="K118" i="6"/>
  <c r="J118" i="6"/>
  <c r="V118" i="6" s="1"/>
  <c r="O74" i="6"/>
  <c r="K217" i="6"/>
  <c r="J217" i="6"/>
  <c r="V217" i="6" s="1"/>
  <c r="N217" i="6"/>
  <c r="O51" i="6"/>
  <c r="O178" i="6"/>
  <c r="O109" i="6"/>
  <c r="O56" i="6"/>
  <c r="O33" i="6"/>
  <c r="J154" i="6"/>
  <c r="V154" i="6" s="1"/>
  <c r="K154" i="6"/>
  <c r="N154" i="6"/>
  <c r="O112" i="6"/>
  <c r="O152" i="6"/>
  <c r="K216" i="6"/>
  <c r="N216" i="6"/>
  <c r="J216" i="6"/>
  <c r="V216" i="6" s="1"/>
  <c r="O72" i="6"/>
  <c r="K201" i="6"/>
  <c r="N201" i="6"/>
  <c r="J201" i="6"/>
  <c r="V201" i="6" s="1"/>
  <c r="J209" i="6"/>
  <c r="V209" i="6" s="1"/>
  <c r="K209" i="6"/>
  <c r="K76" i="6"/>
  <c r="N76" i="6"/>
  <c r="J76" i="6"/>
  <c r="V76" i="6" s="1"/>
  <c r="O108" i="6"/>
  <c r="N142" i="6"/>
  <c r="J142" i="6"/>
  <c r="V142" i="6" s="1"/>
  <c r="K142" i="6"/>
  <c r="O167" i="6"/>
  <c r="O47" i="6"/>
  <c r="O107" i="6"/>
  <c r="J192" i="6"/>
  <c r="V192" i="6" s="1"/>
  <c r="N192" i="6"/>
  <c r="K192" i="6"/>
  <c r="O104" i="6"/>
  <c r="O149" i="6"/>
  <c r="K88" i="6"/>
  <c r="N88" i="6"/>
  <c r="J88" i="6"/>
  <c r="V88" i="6" s="1"/>
  <c r="O153" i="6"/>
  <c r="O181" i="6"/>
  <c r="N187" i="6"/>
  <c r="K187" i="6"/>
  <c r="J187" i="6"/>
  <c r="V187" i="6" s="1"/>
  <c r="O160" i="6"/>
  <c r="O187" i="6" l="1"/>
  <c r="S72" i="6"/>
  <c r="R72" i="6"/>
  <c r="O216" i="6"/>
  <c r="S152" i="6"/>
  <c r="R152" i="6"/>
  <c r="S112" i="6"/>
  <c r="R112" i="6"/>
  <c r="S51" i="6"/>
  <c r="R51" i="6"/>
  <c r="S74" i="6"/>
  <c r="R74" i="6"/>
  <c r="S93" i="6"/>
  <c r="R93" i="6"/>
  <c r="S69" i="6"/>
  <c r="R69" i="6"/>
  <c r="S131" i="6"/>
  <c r="R131" i="6"/>
  <c r="S46" i="6"/>
  <c r="R46" i="6"/>
  <c r="S135" i="6"/>
  <c r="R135" i="6"/>
  <c r="S204" i="6"/>
  <c r="R204" i="6"/>
  <c r="S200" i="6"/>
  <c r="R200" i="6"/>
  <c r="S191" i="6"/>
  <c r="R191" i="6"/>
  <c r="S180" i="6"/>
  <c r="R180" i="6"/>
  <c r="S101" i="6"/>
  <c r="R101" i="6"/>
  <c r="S124" i="6"/>
  <c r="R124" i="6"/>
  <c r="S121" i="6"/>
  <c r="R121" i="6"/>
  <c r="S110" i="6"/>
  <c r="R110" i="6"/>
  <c r="S165" i="6"/>
  <c r="R165" i="6"/>
  <c r="O116" i="6"/>
  <c r="S199" i="6"/>
  <c r="R199" i="6"/>
  <c r="O172" i="6"/>
  <c r="S31" i="6"/>
  <c r="R31" i="6"/>
  <c r="O205" i="6"/>
  <c r="S32" i="6"/>
  <c r="R32" i="6"/>
  <c r="S83" i="6"/>
  <c r="R83" i="6"/>
  <c r="S106" i="6"/>
  <c r="R106" i="6"/>
  <c r="S80" i="6"/>
  <c r="R80" i="6"/>
  <c r="S115" i="6"/>
  <c r="R115" i="6"/>
  <c r="S81" i="6"/>
  <c r="R81" i="6"/>
  <c r="O211" i="6"/>
  <c r="O48" i="6"/>
  <c r="S44" i="6"/>
  <c r="R44" i="6"/>
  <c r="S208" i="6"/>
  <c r="R208" i="6"/>
  <c r="S25" i="6"/>
  <c r="R25" i="6"/>
  <c r="S198" i="6"/>
  <c r="R198" i="6"/>
  <c r="S104" i="6"/>
  <c r="R104" i="6"/>
  <c r="S153" i="6"/>
  <c r="R153" i="6"/>
  <c r="O192" i="6"/>
  <c r="S47" i="6"/>
  <c r="R47" i="6"/>
  <c r="O209" i="6"/>
  <c r="O201" i="6"/>
  <c r="S33" i="6"/>
  <c r="R33" i="6"/>
  <c r="O182" i="6"/>
  <c r="S94" i="6"/>
  <c r="R94" i="6"/>
  <c r="S65" i="6"/>
  <c r="R65" i="6"/>
  <c r="S114" i="6"/>
  <c r="R114" i="6"/>
  <c r="O39" i="6"/>
  <c r="O129" i="6"/>
  <c r="O164" i="6"/>
  <c r="S61" i="6"/>
  <c r="R61" i="6"/>
  <c r="S49" i="6"/>
  <c r="R49" i="6"/>
  <c r="O73" i="6"/>
  <c r="S174" i="6"/>
  <c r="R174" i="6"/>
  <c r="S196" i="6"/>
  <c r="R196" i="6"/>
  <c r="S150" i="6"/>
  <c r="R150" i="6"/>
  <c r="S148" i="6"/>
  <c r="R148" i="6"/>
  <c r="O102" i="6"/>
  <c r="S202" i="6"/>
  <c r="R202" i="6"/>
  <c r="S186" i="6"/>
  <c r="R186" i="6"/>
  <c r="S87" i="6"/>
  <c r="R87" i="6"/>
  <c r="S123" i="6"/>
  <c r="R123" i="6"/>
  <c r="S126" i="6"/>
  <c r="R126" i="6"/>
  <c r="S54" i="6"/>
  <c r="R54" i="6"/>
  <c r="O155" i="6"/>
  <c r="S111" i="6"/>
  <c r="R111" i="6"/>
  <c r="S100" i="6"/>
  <c r="R100" i="6"/>
  <c r="O40" i="6"/>
  <c r="O162" i="6"/>
  <c r="O157" i="6"/>
  <c r="S212" i="6"/>
  <c r="R212" i="6"/>
  <c r="S120" i="6"/>
  <c r="R120" i="6"/>
  <c r="S185" i="6"/>
  <c r="R185" i="6"/>
  <c r="S130" i="6"/>
  <c r="R130" i="6"/>
  <c r="S68" i="6"/>
  <c r="R68" i="6"/>
  <c r="S163" i="6"/>
  <c r="R163" i="6"/>
  <c r="S26" i="6"/>
  <c r="R26" i="6"/>
  <c r="S63" i="6"/>
  <c r="R63" i="6"/>
  <c r="S160" i="6"/>
  <c r="R160" i="6"/>
  <c r="S189" i="6"/>
  <c r="R189" i="6"/>
  <c r="S181" i="6"/>
  <c r="R181" i="6"/>
  <c r="O88" i="6"/>
  <c r="S107" i="6"/>
  <c r="R107" i="6"/>
  <c r="S167" i="6"/>
  <c r="R167" i="6"/>
  <c r="O142" i="6"/>
  <c r="O76" i="6"/>
  <c r="S178" i="6"/>
  <c r="R178" i="6"/>
  <c r="O217" i="6"/>
  <c r="O118" i="6"/>
  <c r="S64" i="6"/>
  <c r="R64" i="6"/>
  <c r="S184" i="6"/>
  <c r="R184" i="6"/>
  <c r="S91" i="6"/>
  <c r="R91" i="6"/>
  <c r="S92" i="6"/>
  <c r="R92" i="6"/>
  <c r="S57" i="6"/>
  <c r="R57" i="6"/>
  <c r="O50" i="6"/>
  <c r="S197" i="6"/>
  <c r="R197" i="6"/>
  <c r="O143" i="6"/>
  <c r="S137" i="6"/>
  <c r="R137" i="6"/>
  <c r="S190" i="6"/>
  <c r="R190" i="6"/>
  <c r="S213" i="6"/>
  <c r="R213" i="6"/>
  <c r="O166" i="6"/>
  <c r="O134" i="6"/>
  <c r="S58" i="6"/>
  <c r="R58" i="6"/>
  <c r="S173" i="6"/>
  <c r="R173" i="6"/>
  <c r="O36" i="6"/>
  <c r="S194" i="6"/>
  <c r="R194" i="6"/>
  <c r="S89" i="6"/>
  <c r="R89" i="6"/>
  <c r="S214" i="6"/>
  <c r="R214" i="6"/>
  <c r="S90" i="6"/>
  <c r="R90" i="6"/>
  <c r="S128" i="6"/>
  <c r="R128" i="6"/>
  <c r="S71" i="6"/>
  <c r="R71" i="6"/>
  <c r="S17" i="6"/>
  <c r="R17" i="6"/>
  <c r="S95" i="6"/>
  <c r="R95" i="6"/>
  <c r="S41" i="6"/>
  <c r="R41" i="6"/>
  <c r="S177" i="6"/>
  <c r="R177" i="6"/>
  <c r="S84" i="6"/>
  <c r="R84" i="6"/>
  <c r="S138" i="6"/>
  <c r="R138" i="6"/>
  <c r="S159" i="6"/>
  <c r="R159" i="6"/>
  <c r="S82" i="6"/>
  <c r="R82" i="6"/>
  <c r="O34" i="6"/>
  <c r="S66" i="6"/>
  <c r="R66" i="6"/>
  <c r="S37" i="6"/>
  <c r="R37" i="6"/>
  <c r="S149" i="6"/>
  <c r="R149" i="6"/>
  <c r="S108" i="6"/>
  <c r="R108" i="6"/>
  <c r="O154" i="6"/>
  <c r="S56" i="6"/>
  <c r="R56" i="6"/>
  <c r="S109" i="6"/>
  <c r="R109" i="6"/>
  <c r="O45" i="6"/>
  <c r="S43" i="6"/>
  <c r="R43" i="6"/>
  <c r="S215" i="6"/>
  <c r="R215" i="6"/>
  <c r="S122" i="6"/>
  <c r="R122" i="6"/>
  <c r="S145" i="6"/>
  <c r="R145" i="6"/>
  <c r="O127" i="6"/>
  <c r="S146" i="6"/>
  <c r="R146" i="6"/>
  <c r="S175" i="6"/>
  <c r="R175" i="6"/>
  <c r="S70" i="6"/>
  <c r="R70" i="6"/>
  <c r="S42" i="6"/>
  <c r="R42" i="6"/>
  <c r="S203" i="6"/>
  <c r="R203" i="6"/>
  <c r="S86" i="6"/>
  <c r="R86" i="6"/>
  <c r="S156" i="6"/>
  <c r="R156" i="6"/>
  <c r="S188" i="6"/>
  <c r="R188" i="6"/>
  <c r="S132" i="6"/>
  <c r="R132" i="6"/>
  <c r="S151" i="6"/>
  <c r="R151" i="6"/>
  <c r="S161" i="6"/>
  <c r="R161" i="6"/>
  <c r="S170" i="6"/>
  <c r="R170" i="6"/>
  <c r="O195" i="6"/>
  <c r="S96" i="6"/>
  <c r="R96" i="6"/>
  <c r="S29" i="6"/>
  <c r="R29" i="6"/>
  <c r="S193" i="6"/>
  <c r="R193" i="6"/>
  <c r="S158" i="6"/>
  <c r="R158" i="6"/>
  <c r="O183" i="6"/>
  <c r="O113" i="6"/>
  <c r="S79" i="6"/>
  <c r="R79" i="6"/>
  <c r="S67" i="6"/>
  <c r="R67" i="6"/>
  <c r="S85" i="6"/>
  <c r="R85" i="6"/>
  <c r="S147" i="6"/>
  <c r="R147" i="6"/>
  <c r="S22" i="6"/>
  <c r="R22" i="6"/>
  <c r="S60" i="6"/>
  <c r="R60" i="6"/>
  <c r="S55" i="6"/>
  <c r="R55" i="6"/>
  <c r="S103" i="6"/>
  <c r="R103" i="6"/>
  <c r="S133" i="6"/>
  <c r="R133" i="6"/>
  <c r="S176" i="6"/>
  <c r="R176" i="6"/>
  <c r="S144" i="6"/>
  <c r="R144" i="6"/>
  <c r="W103" i="6" l="1"/>
  <c r="U103" i="6"/>
  <c r="W55" i="6"/>
  <c r="U55" i="6"/>
  <c r="W122" i="6"/>
  <c r="U122" i="6"/>
  <c r="W60" i="6"/>
  <c r="U60" i="6"/>
  <c r="W67" i="6"/>
  <c r="U67" i="6"/>
  <c r="W161" i="6"/>
  <c r="U161" i="6"/>
  <c r="W151" i="6"/>
  <c r="U151" i="6"/>
  <c r="W175" i="6"/>
  <c r="U175" i="6"/>
  <c r="S127" i="6"/>
  <c r="R127" i="6"/>
  <c r="W82" i="6"/>
  <c r="U82" i="6"/>
  <c r="W138" i="6"/>
  <c r="U138" i="6"/>
  <c r="W95" i="6"/>
  <c r="U95" i="6"/>
  <c r="W71" i="6"/>
  <c r="U71" i="6"/>
  <c r="W89" i="6"/>
  <c r="U89" i="6"/>
  <c r="W194" i="6"/>
  <c r="U194" i="6"/>
  <c r="S36" i="6"/>
  <c r="R36" i="6"/>
  <c r="W190" i="6"/>
  <c r="U190" i="6"/>
  <c r="S50" i="6"/>
  <c r="R50" i="6"/>
  <c r="W91" i="6"/>
  <c r="U91" i="6"/>
  <c r="S217" i="6"/>
  <c r="R217" i="6"/>
  <c r="S76" i="6"/>
  <c r="R76" i="6"/>
  <c r="W26" i="6"/>
  <c r="U26" i="6"/>
  <c r="W130" i="6"/>
  <c r="U130" i="6"/>
  <c r="S40" i="6"/>
  <c r="R40" i="6"/>
  <c r="W100" i="6"/>
  <c r="U100" i="6"/>
  <c r="S155" i="6"/>
  <c r="R155" i="6"/>
  <c r="W126" i="6"/>
  <c r="U126" i="6"/>
  <c r="W49" i="6"/>
  <c r="U49" i="6"/>
  <c r="S182" i="6"/>
  <c r="R182" i="6"/>
  <c r="W47" i="6"/>
  <c r="U47" i="6"/>
  <c r="W25" i="6"/>
  <c r="U25" i="6"/>
  <c r="W44" i="6"/>
  <c r="U44" i="6"/>
  <c r="W115" i="6"/>
  <c r="U115" i="6"/>
  <c r="W106" i="6"/>
  <c r="U106" i="6"/>
  <c r="S172" i="6"/>
  <c r="R172" i="6"/>
  <c r="W101" i="6"/>
  <c r="U101" i="6"/>
  <c r="W200" i="6"/>
  <c r="U200" i="6"/>
  <c r="W204" i="6"/>
  <c r="U204" i="6"/>
  <c r="W152" i="6"/>
  <c r="U152" i="6"/>
  <c r="S187" i="6"/>
  <c r="R187" i="6"/>
  <c r="W70" i="6"/>
  <c r="U70" i="6"/>
  <c r="W85" i="6"/>
  <c r="U85" i="6"/>
  <c r="S113" i="6"/>
  <c r="R113" i="6"/>
  <c r="S195" i="6"/>
  <c r="R195" i="6"/>
  <c r="W132" i="6"/>
  <c r="U132" i="6"/>
  <c r="W188" i="6"/>
  <c r="U188" i="6"/>
  <c r="W156" i="6"/>
  <c r="U156" i="6"/>
  <c r="W203" i="6"/>
  <c r="U203" i="6"/>
  <c r="W215" i="6"/>
  <c r="U215" i="6"/>
  <c r="W109" i="6"/>
  <c r="U109" i="6"/>
  <c r="W84" i="6"/>
  <c r="U84" i="6"/>
  <c r="W41" i="6"/>
  <c r="U41" i="6"/>
  <c r="W128" i="6"/>
  <c r="U128" i="6"/>
  <c r="W214" i="6"/>
  <c r="U214" i="6"/>
  <c r="W173" i="6"/>
  <c r="U173" i="6"/>
  <c r="S166" i="6"/>
  <c r="R166" i="6"/>
  <c r="W213" i="6"/>
  <c r="U213" i="6"/>
  <c r="S143" i="6"/>
  <c r="R143" i="6"/>
  <c r="W184" i="6"/>
  <c r="U184" i="6"/>
  <c r="W64" i="6"/>
  <c r="U64" i="6"/>
  <c r="W160" i="6"/>
  <c r="U160" i="6"/>
  <c r="W63" i="6"/>
  <c r="U63" i="6"/>
  <c r="S157" i="6"/>
  <c r="R157" i="6"/>
  <c r="W111" i="6"/>
  <c r="U111" i="6"/>
  <c r="W54" i="6"/>
  <c r="U54" i="6"/>
  <c r="W123" i="6"/>
  <c r="U123" i="6"/>
  <c r="S102" i="6"/>
  <c r="R102" i="6"/>
  <c r="W174" i="6"/>
  <c r="U174" i="6"/>
  <c r="S73" i="6"/>
  <c r="R73" i="6"/>
  <c r="W61" i="6"/>
  <c r="U61" i="6"/>
  <c r="S164" i="6"/>
  <c r="R164" i="6"/>
  <c r="W114" i="6"/>
  <c r="U114" i="6"/>
  <c r="W94" i="6"/>
  <c r="U94" i="6"/>
  <c r="W104" i="6"/>
  <c r="U104" i="6"/>
  <c r="W198" i="6"/>
  <c r="U198" i="6"/>
  <c r="W81" i="6"/>
  <c r="U81" i="6"/>
  <c r="W80" i="6"/>
  <c r="U80" i="6"/>
  <c r="S205" i="6"/>
  <c r="R205" i="6"/>
  <c r="W180" i="6"/>
  <c r="U180" i="6"/>
  <c r="W74" i="6"/>
  <c r="U74" i="6"/>
  <c r="W51" i="6"/>
  <c r="U51" i="6"/>
  <c r="W112" i="6"/>
  <c r="U112" i="6"/>
  <c r="W72" i="6"/>
  <c r="U72" i="6"/>
  <c r="S183" i="6"/>
  <c r="R183" i="6"/>
  <c r="W29" i="6"/>
  <c r="U29" i="6"/>
  <c r="S45" i="6"/>
  <c r="R45" i="6"/>
  <c r="W147" i="6"/>
  <c r="U147" i="6"/>
  <c r="W176" i="6"/>
  <c r="U176" i="6"/>
  <c r="W144" i="6"/>
  <c r="U144" i="6"/>
  <c r="W133" i="6"/>
  <c r="U133" i="6"/>
  <c r="W22" i="6"/>
  <c r="U22" i="6"/>
  <c r="W158" i="6"/>
  <c r="U158" i="6"/>
  <c r="W193" i="6"/>
  <c r="U193" i="6"/>
  <c r="W96" i="6"/>
  <c r="U96" i="6"/>
  <c r="W170" i="6"/>
  <c r="U170" i="6"/>
  <c r="W86" i="6"/>
  <c r="U86" i="6"/>
  <c r="W146" i="6"/>
  <c r="U146" i="6"/>
  <c r="W145" i="6"/>
  <c r="U145" i="6"/>
  <c r="W43" i="6"/>
  <c r="U43" i="6"/>
  <c r="W56" i="6"/>
  <c r="U56" i="6"/>
  <c r="W108" i="6"/>
  <c r="U108" i="6"/>
  <c r="W149" i="6"/>
  <c r="U149" i="6"/>
  <c r="W37" i="6"/>
  <c r="U37" i="6"/>
  <c r="W159" i="6"/>
  <c r="U159" i="6"/>
  <c r="W17" i="6"/>
  <c r="U17" i="6"/>
  <c r="S134" i="6"/>
  <c r="R134" i="6"/>
  <c r="W137" i="6"/>
  <c r="U137" i="6"/>
  <c r="W197" i="6"/>
  <c r="U197" i="6"/>
  <c r="W167" i="6"/>
  <c r="U167" i="6"/>
  <c r="S88" i="6"/>
  <c r="R88" i="6"/>
  <c r="W181" i="6"/>
  <c r="U181" i="6"/>
  <c r="W189" i="6"/>
  <c r="U189" i="6"/>
  <c r="W163" i="6"/>
  <c r="U163" i="6"/>
  <c r="W120" i="6"/>
  <c r="U120" i="6"/>
  <c r="K18" i="6"/>
  <c r="J18" i="6"/>
  <c r="V18" i="6" s="1"/>
  <c r="N18" i="6"/>
  <c r="W196" i="6"/>
  <c r="U196" i="6"/>
  <c r="S129" i="6"/>
  <c r="R129" i="6"/>
  <c r="W33" i="6"/>
  <c r="U33" i="6"/>
  <c r="S209" i="6"/>
  <c r="R209" i="6"/>
  <c r="S192" i="6"/>
  <c r="R192" i="6"/>
  <c r="W153" i="6"/>
  <c r="U153" i="6"/>
  <c r="W208" i="6"/>
  <c r="U208" i="6"/>
  <c r="S211" i="6"/>
  <c r="R211" i="6"/>
  <c r="W32" i="6"/>
  <c r="U32" i="6"/>
  <c r="W31" i="6"/>
  <c r="U31" i="6"/>
  <c r="W165" i="6"/>
  <c r="U165" i="6"/>
  <c r="W110" i="6"/>
  <c r="U110" i="6"/>
  <c r="W121" i="6"/>
  <c r="U121" i="6"/>
  <c r="W191" i="6"/>
  <c r="U191" i="6"/>
  <c r="W135" i="6"/>
  <c r="U135" i="6"/>
  <c r="W131" i="6"/>
  <c r="U131" i="6"/>
  <c r="S216" i="6"/>
  <c r="R216" i="6"/>
  <c r="W79" i="6"/>
  <c r="U79" i="6"/>
  <c r="W42" i="6"/>
  <c r="U42" i="6"/>
  <c r="S154" i="6"/>
  <c r="R154" i="6"/>
  <c r="W66" i="6"/>
  <c r="U66" i="6"/>
  <c r="S34" i="6"/>
  <c r="R34" i="6"/>
  <c r="W177" i="6"/>
  <c r="U177" i="6"/>
  <c r="W90" i="6"/>
  <c r="U90" i="6"/>
  <c r="W58" i="6"/>
  <c r="U58" i="6"/>
  <c r="W57" i="6"/>
  <c r="U57" i="6"/>
  <c r="W92" i="6"/>
  <c r="U92" i="6"/>
  <c r="S118" i="6"/>
  <c r="R118" i="6"/>
  <c r="W178" i="6"/>
  <c r="U178" i="6"/>
  <c r="S142" i="6"/>
  <c r="R142" i="6"/>
  <c r="W107" i="6"/>
  <c r="U107" i="6"/>
  <c r="W68" i="6"/>
  <c r="U68" i="6"/>
  <c r="W185" i="6"/>
  <c r="U185" i="6"/>
  <c r="W212" i="6"/>
  <c r="U212" i="6"/>
  <c r="S162" i="6"/>
  <c r="R162" i="6"/>
  <c r="W87" i="6"/>
  <c r="U87" i="6"/>
  <c r="W186" i="6"/>
  <c r="U186" i="6"/>
  <c r="W202" i="6"/>
  <c r="U202" i="6"/>
  <c r="W148" i="6"/>
  <c r="U148" i="6"/>
  <c r="W150" i="6"/>
  <c r="U150" i="6"/>
  <c r="S39" i="6"/>
  <c r="R39" i="6"/>
  <c r="W65" i="6"/>
  <c r="U65" i="6"/>
  <c r="S201" i="6"/>
  <c r="R201" i="6"/>
  <c r="S48" i="6"/>
  <c r="R48" i="6"/>
  <c r="W83" i="6"/>
  <c r="U83" i="6"/>
  <c r="W199" i="6"/>
  <c r="U199" i="6"/>
  <c r="S116" i="6"/>
  <c r="R116" i="6"/>
  <c r="W124" i="6"/>
  <c r="U124" i="6"/>
  <c r="W46" i="6"/>
  <c r="U46" i="6"/>
  <c r="W69" i="6"/>
  <c r="U69" i="6"/>
  <c r="W93" i="6"/>
  <c r="U93" i="6"/>
  <c r="Y46" i="6" l="1"/>
  <c r="AB46" i="6" s="1"/>
  <c r="N23" i="6"/>
  <c r="J23" i="6"/>
  <c r="V23" i="6" s="1"/>
  <c r="K23" i="6"/>
  <c r="W116" i="6"/>
  <c r="U116" i="6"/>
  <c r="K16" i="6"/>
  <c r="J16" i="6"/>
  <c r="V16" i="6" s="1"/>
  <c r="N16" i="6"/>
  <c r="K20" i="6"/>
  <c r="N20" i="6"/>
  <c r="J20" i="6"/>
  <c r="V20" i="6" s="1"/>
  <c r="K97" i="6"/>
  <c r="N97" i="6"/>
  <c r="J97" i="6"/>
  <c r="V97" i="6" s="1"/>
  <c r="J53" i="6"/>
  <c r="V53" i="6" s="1"/>
  <c r="K53" i="6"/>
  <c r="N53" i="6"/>
  <c r="Y90" i="6"/>
  <c r="AB90" i="6" s="1"/>
  <c r="Y177" i="6"/>
  <c r="AB177" i="6" s="1"/>
  <c r="Y191" i="6"/>
  <c r="AB191" i="6" s="1"/>
  <c r="Y165" i="6"/>
  <c r="AB165" i="6" s="1"/>
  <c r="Y31" i="6"/>
  <c r="AB31" i="6" s="1"/>
  <c r="K99" i="6"/>
  <c r="J99" i="6"/>
  <c r="V99" i="6" s="1"/>
  <c r="N99" i="6"/>
  <c r="Y196" i="6"/>
  <c r="AB196" i="6" s="1"/>
  <c r="Y163" i="6"/>
  <c r="AB163" i="6" s="1"/>
  <c r="N10" i="6"/>
  <c r="K10" i="6"/>
  <c r="J10" i="6"/>
  <c r="V10" i="6" s="1"/>
  <c r="Y17" i="6"/>
  <c r="AB17" i="6" s="1"/>
  <c r="Y108" i="6"/>
  <c r="AB108" i="6" s="1"/>
  <c r="Y56" i="6"/>
  <c r="AB56" i="6" s="1"/>
  <c r="J179" i="6"/>
  <c r="V179" i="6" s="1"/>
  <c r="N179" i="6"/>
  <c r="K179" i="6"/>
  <c r="Y170" i="6"/>
  <c r="AB170" i="6" s="1"/>
  <c r="Y133" i="6"/>
  <c r="AB133" i="6" s="1"/>
  <c r="Y147" i="6"/>
  <c r="AB147" i="6" s="1"/>
  <c r="N125" i="6"/>
  <c r="K125" i="6"/>
  <c r="J125" i="6"/>
  <c r="V125" i="6" s="1"/>
  <c r="Y29" i="6"/>
  <c r="AB29" i="6" s="1"/>
  <c r="Y112" i="6"/>
  <c r="AB112" i="6" s="1"/>
  <c r="Y51" i="6"/>
  <c r="AB51" i="6" s="1"/>
  <c r="Y74" i="6"/>
  <c r="AB74" i="6" s="1"/>
  <c r="Y114" i="6"/>
  <c r="AB114" i="6" s="1"/>
  <c r="W164" i="6"/>
  <c r="U164" i="6"/>
  <c r="Y61" i="6"/>
  <c r="AB61" i="6" s="1"/>
  <c r="W102" i="6"/>
  <c r="U102" i="6"/>
  <c r="Y123" i="6"/>
  <c r="AB123" i="6" s="1"/>
  <c r="Y109" i="6"/>
  <c r="AB109" i="6" s="1"/>
  <c r="J19" i="6"/>
  <c r="V19" i="6" s="1"/>
  <c r="K19" i="6"/>
  <c r="N19" i="6"/>
  <c r="Y215" i="6"/>
  <c r="AB215" i="6" s="1"/>
  <c r="Y85" i="6"/>
  <c r="AB85" i="6" s="1"/>
  <c r="Y70" i="6"/>
  <c r="AB70" i="6" s="1"/>
  <c r="W187" i="6"/>
  <c r="U187" i="6"/>
  <c r="Y152" i="6"/>
  <c r="AB152" i="6" s="1"/>
  <c r="N52" i="6"/>
  <c r="K52" i="6"/>
  <c r="J52" i="6"/>
  <c r="V52" i="6" s="1"/>
  <c r="Y101" i="6"/>
  <c r="AB101" i="6" s="1"/>
  <c r="Y106" i="6"/>
  <c r="AB106" i="6" s="1"/>
  <c r="W182" i="6"/>
  <c r="U182" i="6"/>
  <c r="K140" i="6"/>
  <c r="N140" i="6"/>
  <c r="J140" i="6"/>
  <c r="V140" i="6" s="1"/>
  <c r="K141" i="6"/>
  <c r="N141" i="6"/>
  <c r="J141" i="6"/>
  <c r="V141" i="6" s="1"/>
  <c r="Y126" i="6"/>
  <c r="AB126" i="6" s="1"/>
  <c r="Y26" i="6"/>
  <c r="AB26" i="6" s="1"/>
  <c r="Y190" i="6"/>
  <c r="AB190" i="6" s="1"/>
  <c r="Y60" i="6"/>
  <c r="AB60" i="6" s="1"/>
  <c r="Y124" i="6"/>
  <c r="AB124" i="6" s="1"/>
  <c r="W201" i="6"/>
  <c r="U201" i="6"/>
  <c r="J171" i="6"/>
  <c r="V171" i="6" s="1"/>
  <c r="K171" i="6"/>
  <c r="N171" i="6"/>
  <c r="Y150" i="6"/>
  <c r="AB150" i="6" s="1"/>
  <c r="Y148" i="6"/>
  <c r="AB148" i="6" s="1"/>
  <c r="Y186" i="6"/>
  <c r="AB186" i="6" s="1"/>
  <c r="Y212" i="6"/>
  <c r="AB212" i="6" s="1"/>
  <c r="Y185" i="6"/>
  <c r="AB185" i="6" s="1"/>
  <c r="Y57" i="6"/>
  <c r="AB57" i="6" s="1"/>
  <c r="K207" i="6"/>
  <c r="J207" i="6"/>
  <c r="V207" i="6" s="1"/>
  <c r="N207" i="6"/>
  <c r="W34" i="6"/>
  <c r="U34" i="6"/>
  <c r="Y66" i="6"/>
  <c r="AB66" i="6" s="1"/>
  <c r="W154" i="6"/>
  <c r="U154" i="6"/>
  <c r="Y42" i="6"/>
  <c r="AB42" i="6" s="1"/>
  <c r="W216" i="6"/>
  <c r="U216" i="6"/>
  <c r="Y131" i="6"/>
  <c r="AB131" i="6" s="1"/>
  <c r="Y121" i="6"/>
  <c r="AB121" i="6" s="1"/>
  <c r="J62" i="6"/>
  <c r="V62" i="6" s="1"/>
  <c r="N62" i="6"/>
  <c r="K62" i="6"/>
  <c r="Y32" i="6"/>
  <c r="AB32" i="6" s="1"/>
  <c r="J75" i="6"/>
  <c r="V75" i="6" s="1"/>
  <c r="K75" i="6"/>
  <c r="N75" i="6"/>
  <c r="W88" i="6"/>
  <c r="U88" i="6"/>
  <c r="Y167" i="6"/>
  <c r="AB167" i="6" s="1"/>
  <c r="N119" i="6"/>
  <c r="J119" i="6"/>
  <c r="V119" i="6" s="1"/>
  <c r="K119" i="6"/>
  <c r="Y146" i="6"/>
  <c r="AB146" i="6" s="1"/>
  <c r="Y176" i="6"/>
  <c r="AB176" i="6" s="1"/>
  <c r="W183" i="6"/>
  <c r="U183" i="6"/>
  <c r="K14" i="6"/>
  <c r="N14" i="6"/>
  <c r="J14" i="6"/>
  <c r="V14" i="6" s="1"/>
  <c r="K28" i="6"/>
  <c r="J28" i="6"/>
  <c r="V28" i="6" s="1"/>
  <c r="N28" i="6"/>
  <c r="Y198" i="6"/>
  <c r="AB198" i="6" s="1"/>
  <c r="Y94" i="6"/>
  <c r="AB94" i="6" s="1"/>
  <c r="N21" i="6"/>
  <c r="J21" i="6"/>
  <c r="V21" i="6" s="1"/>
  <c r="K21" i="6"/>
  <c r="Y174" i="6"/>
  <c r="AB174" i="6" s="1"/>
  <c r="Y160" i="6"/>
  <c r="AB160" i="6" s="1"/>
  <c r="Y64" i="6"/>
  <c r="AB64" i="6" s="1"/>
  <c r="W143" i="6"/>
  <c r="U143" i="6"/>
  <c r="Y173" i="6"/>
  <c r="AB173" i="6" s="1"/>
  <c r="Y214" i="6"/>
  <c r="AB214" i="6" s="1"/>
  <c r="Y128" i="6"/>
  <c r="AB128" i="6" s="1"/>
  <c r="Y41" i="6"/>
  <c r="AB41" i="6" s="1"/>
  <c r="K9" i="6"/>
  <c r="J9" i="6"/>
  <c r="V9" i="6" s="1"/>
  <c r="N9" i="6"/>
  <c r="J15" i="6"/>
  <c r="V15" i="6" s="1"/>
  <c r="K15" i="6"/>
  <c r="N15" i="6"/>
  <c r="J139" i="6"/>
  <c r="V139" i="6" s="1"/>
  <c r="N139" i="6"/>
  <c r="K139" i="6"/>
  <c r="Y203" i="6"/>
  <c r="AB203" i="6" s="1"/>
  <c r="Y132" i="6"/>
  <c r="AB132" i="6" s="1"/>
  <c r="W195" i="6"/>
  <c r="U195" i="6"/>
  <c r="W113" i="6"/>
  <c r="U113" i="6"/>
  <c r="K13" i="6"/>
  <c r="J13" i="6"/>
  <c r="V13" i="6" s="1"/>
  <c r="N13" i="6"/>
  <c r="W172" i="6"/>
  <c r="U172" i="6"/>
  <c r="Y49" i="6"/>
  <c r="AB49" i="6" s="1"/>
  <c r="K24" i="6"/>
  <c r="J24" i="6"/>
  <c r="V24" i="6" s="1"/>
  <c r="N24" i="6"/>
  <c r="W155" i="6"/>
  <c r="U155" i="6"/>
  <c r="Y130" i="6"/>
  <c r="AB130" i="6" s="1"/>
  <c r="W217" i="6"/>
  <c r="U217" i="6"/>
  <c r="W50" i="6"/>
  <c r="U50" i="6"/>
  <c r="Y194" i="6"/>
  <c r="AB194" i="6" s="1"/>
  <c r="Y95" i="6"/>
  <c r="AB95" i="6" s="1"/>
  <c r="Y175" i="6"/>
  <c r="AB175" i="6" s="1"/>
  <c r="Y161" i="6"/>
  <c r="AB161" i="6" s="1"/>
  <c r="Y103" i="6"/>
  <c r="AB103" i="6" s="1"/>
  <c r="Y93" i="6"/>
  <c r="AB93" i="6" s="1"/>
  <c r="W48" i="6"/>
  <c r="U48" i="6"/>
  <c r="W39" i="6"/>
  <c r="U39" i="6"/>
  <c r="Y202" i="6"/>
  <c r="AB202" i="6" s="1"/>
  <c r="W162" i="6"/>
  <c r="U162" i="6"/>
  <c r="Y68" i="6"/>
  <c r="AB68" i="6" s="1"/>
  <c r="W142" i="6"/>
  <c r="U142" i="6"/>
  <c r="Y178" i="6"/>
  <c r="AB178" i="6" s="1"/>
  <c r="W118" i="6"/>
  <c r="U118" i="6"/>
  <c r="Y92" i="6"/>
  <c r="AB92" i="6" s="1"/>
  <c r="Y135" i="6"/>
  <c r="AB135" i="6" s="1"/>
  <c r="W211" i="6"/>
  <c r="U211" i="6"/>
  <c r="Y208" i="6"/>
  <c r="AB208" i="6" s="1"/>
  <c r="Y153" i="6"/>
  <c r="AB153" i="6" s="1"/>
  <c r="W192" i="6"/>
  <c r="U192" i="6"/>
  <c r="W209" i="6"/>
  <c r="U209" i="6"/>
  <c r="Y33" i="6"/>
  <c r="AB33" i="6" s="1"/>
  <c r="W129" i="6"/>
  <c r="U129" i="6"/>
  <c r="Y120" i="6"/>
  <c r="AB120" i="6" s="1"/>
  <c r="Y189" i="6"/>
  <c r="AB189" i="6" s="1"/>
  <c r="Y181" i="6"/>
  <c r="AB181" i="6" s="1"/>
  <c r="Y197" i="6"/>
  <c r="AB197" i="6" s="1"/>
  <c r="Y137" i="6"/>
  <c r="AB137" i="6" s="1"/>
  <c r="W134" i="6"/>
  <c r="U134" i="6"/>
  <c r="Y37" i="6"/>
  <c r="AB37" i="6" s="1"/>
  <c r="Y149" i="6"/>
  <c r="AB149" i="6" s="1"/>
  <c r="Y43" i="6"/>
  <c r="AB43" i="6" s="1"/>
  <c r="Y86" i="6"/>
  <c r="AB86" i="6" s="1"/>
  <c r="Y158" i="6"/>
  <c r="AB158" i="6" s="1"/>
  <c r="Y22" i="6"/>
  <c r="AB22" i="6" s="1"/>
  <c r="Y144" i="6"/>
  <c r="AB144" i="6" s="1"/>
  <c r="Y72" i="6"/>
  <c r="AB72" i="6" s="1"/>
  <c r="Y180" i="6"/>
  <c r="AB180" i="6" s="1"/>
  <c r="W205" i="6"/>
  <c r="U205" i="6"/>
  <c r="Y80" i="6"/>
  <c r="AB80" i="6" s="1"/>
  <c r="Y104" i="6"/>
  <c r="AB104" i="6" s="1"/>
  <c r="Y54" i="6"/>
  <c r="AB54" i="6" s="1"/>
  <c r="Y111" i="6"/>
  <c r="AB111" i="6" s="1"/>
  <c r="W157" i="6"/>
  <c r="U157" i="6"/>
  <c r="Y184" i="6"/>
  <c r="AB184" i="6" s="1"/>
  <c r="Y213" i="6"/>
  <c r="AB213" i="6" s="1"/>
  <c r="Y84" i="6"/>
  <c r="AB84" i="6" s="1"/>
  <c r="Y115" i="6"/>
  <c r="AB115" i="6" s="1"/>
  <c r="Y44" i="6"/>
  <c r="AB44" i="6" s="1"/>
  <c r="Y25" i="6"/>
  <c r="AB25" i="6" s="1"/>
  <c r="W40" i="6"/>
  <c r="U40" i="6"/>
  <c r="W76" i="6"/>
  <c r="U76" i="6"/>
  <c r="J35" i="6"/>
  <c r="V35" i="6" s="1"/>
  <c r="N35" i="6"/>
  <c r="K35" i="6"/>
  <c r="K59" i="6"/>
  <c r="N59" i="6"/>
  <c r="J59" i="6"/>
  <c r="V59" i="6" s="1"/>
  <c r="W36" i="6"/>
  <c r="U36" i="6"/>
  <c r="Y71" i="6"/>
  <c r="AB71" i="6" s="1"/>
  <c r="Y138" i="6"/>
  <c r="AB138" i="6" s="1"/>
  <c r="N210" i="6"/>
  <c r="J210" i="6"/>
  <c r="V210" i="6" s="1"/>
  <c r="K210" i="6"/>
  <c r="Y82" i="6"/>
  <c r="AB82" i="6" s="1"/>
  <c r="W127" i="6"/>
  <c r="U127" i="6"/>
  <c r="Y67" i="6"/>
  <c r="AB67" i="6" s="1"/>
  <c r="Y122" i="6"/>
  <c r="AB122" i="6" s="1"/>
  <c r="Y55" i="6"/>
  <c r="AB55" i="6" s="1"/>
  <c r="Y69" i="6"/>
  <c r="AB69" i="6" s="1"/>
  <c r="K117" i="6"/>
  <c r="J117" i="6"/>
  <c r="V117" i="6" s="1"/>
  <c r="N117" i="6"/>
  <c r="Y199" i="6"/>
  <c r="AB199" i="6" s="1"/>
  <c r="Y83" i="6"/>
  <c r="AB83" i="6" s="1"/>
  <c r="J11" i="6"/>
  <c r="V11" i="6" s="1"/>
  <c r="N11" i="6"/>
  <c r="K11" i="6"/>
  <c r="Y65" i="6"/>
  <c r="AB65" i="6" s="1"/>
  <c r="Y87" i="6"/>
  <c r="AB87" i="6" s="1"/>
  <c r="J169" i="6"/>
  <c r="V169" i="6" s="1"/>
  <c r="N169" i="6"/>
  <c r="K169" i="6"/>
  <c r="Y107" i="6"/>
  <c r="AB107" i="6" s="1"/>
  <c r="Y58" i="6"/>
  <c r="AB58" i="6" s="1"/>
  <c r="Y79" i="6"/>
  <c r="AB79" i="6" s="1"/>
  <c r="Y110" i="6"/>
  <c r="AB110" i="6" s="1"/>
  <c r="O18" i="6"/>
  <c r="N98" i="6"/>
  <c r="K98" i="6"/>
  <c r="J98" i="6"/>
  <c r="V98" i="6" s="1"/>
  <c r="K78" i="6"/>
  <c r="N78" i="6"/>
  <c r="J78" i="6"/>
  <c r="V78" i="6" s="1"/>
  <c r="N168" i="6"/>
  <c r="K168" i="6"/>
  <c r="J168" i="6"/>
  <c r="V168" i="6" s="1"/>
  <c r="K12" i="6"/>
  <c r="N12" i="6"/>
  <c r="J12" i="6"/>
  <c r="V12" i="6" s="1"/>
  <c r="Y159" i="6"/>
  <c r="AB159" i="6" s="1"/>
  <c r="Y145" i="6"/>
  <c r="AB145" i="6" s="1"/>
  <c r="Y96" i="6"/>
  <c r="AB96" i="6" s="1"/>
  <c r="Y193" i="6"/>
  <c r="AB193" i="6" s="1"/>
  <c r="W45" i="6"/>
  <c r="U45" i="6"/>
  <c r="Y81" i="6"/>
  <c r="AB81" i="6" s="1"/>
  <c r="W73" i="6"/>
  <c r="U73" i="6"/>
  <c r="Y63" i="6"/>
  <c r="AB63" i="6" s="1"/>
  <c r="W166" i="6"/>
  <c r="U166" i="6"/>
  <c r="Y156" i="6"/>
  <c r="AB156" i="6" s="1"/>
  <c r="Y188" i="6"/>
  <c r="AB188" i="6" s="1"/>
  <c r="N30" i="6"/>
  <c r="J30" i="6"/>
  <c r="V30" i="6" s="1"/>
  <c r="K30" i="6"/>
  <c r="N38" i="6"/>
  <c r="J38" i="6"/>
  <c r="V38" i="6" s="1"/>
  <c r="K38" i="6"/>
  <c r="Y204" i="6"/>
  <c r="AB204" i="6" s="1"/>
  <c r="Y200" i="6"/>
  <c r="AB200" i="6" s="1"/>
  <c r="J136" i="6"/>
  <c r="V136" i="6" s="1"/>
  <c r="N136" i="6"/>
  <c r="K136" i="6"/>
  <c r="Y47" i="6"/>
  <c r="AB47" i="6" s="1"/>
  <c r="Y100" i="6"/>
  <c r="AB100" i="6" s="1"/>
  <c r="Y91" i="6"/>
  <c r="AB91" i="6" s="1"/>
  <c r="J206" i="6"/>
  <c r="V206" i="6" s="1"/>
  <c r="K206" i="6"/>
  <c r="N206" i="6"/>
  <c r="Y89" i="6"/>
  <c r="AB89" i="6" s="1"/>
  <c r="N105" i="6"/>
  <c r="J105" i="6"/>
  <c r="V105" i="6" s="1"/>
  <c r="K105" i="6"/>
  <c r="Y151" i="6"/>
  <c r="AB151" i="6" s="1"/>
  <c r="L236" i="6" l="1"/>
  <c r="L266" i="6"/>
  <c r="L233" i="6"/>
  <c r="L270" i="6"/>
  <c r="J262" i="6"/>
  <c r="L250" i="6"/>
  <c r="L268" i="6"/>
  <c r="L271" i="6"/>
  <c r="K253" i="6"/>
  <c r="J253" i="6"/>
  <c r="J251" i="6"/>
  <c r="K251" i="6"/>
  <c r="AC100" i="6"/>
  <c r="AC47" i="6"/>
  <c r="J285" i="6"/>
  <c r="K285" i="6"/>
  <c r="AC200" i="6"/>
  <c r="O38" i="6"/>
  <c r="O12" i="6"/>
  <c r="K266" i="6"/>
  <c r="J266" i="6"/>
  <c r="AC89" i="6"/>
  <c r="K233" i="6"/>
  <c r="J233" i="6"/>
  <c r="AC156" i="6"/>
  <c r="AC193" i="6"/>
  <c r="AC159" i="6"/>
  <c r="J226" i="6"/>
  <c r="K226" i="6"/>
  <c r="S18" i="6"/>
  <c r="R18" i="6"/>
  <c r="AC110" i="6"/>
  <c r="L287" i="6"/>
  <c r="AC87" i="6"/>
  <c r="O11" i="6"/>
  <c r="J248" i="6"/>
  <c r="K248" i="6"/>
  <c r="AC199" i="6"/>
  <c r="L284" i="6"/>
  <c r="AC69" i="6"/>
  <c r="AC71" i="6"/>
  <c r="L246" i="6"/>
  <c r="AC213" i="6"/>
  <c r="AC54" i="6"/>
  <c r="AC104" i="6"/>
  <c r="Y205" i="6"/>
  <c r="AB205" i="6" s="1"/>
  <c r="AC22" i="6"/>
  <c r="AC37" i="6"/>
  <c r="AC189" i="6"/>
  <c r="Y129" i="6"/>
  <c r="AB129" i="6" s="1"/>
  <c r="AC33" i="6"/>
  <c r="Y209" i="6"/>
  <c r="AB209" i="6" s="1"/>
  <c r="Y192" i="6"/>
  <c r="AB192" i="6" s="1"/>
  <c r="AC208" i="6"/>
  <c r="Y118" i="6"/>
  <c r="AB118" i="6" s="1"/>
  <c r="Y162" i="6"/>
  <c r="AB162" i="6" s="1"/>
  <c r="Y39" i="6"/>
  <c r="AB39" i="6" s="1"/>
  <c r="AC95" i="6"/>
  <c r="AC130" i="6"/>
  <c r="Y155" i="6"/>
  <c r="AB155" i="6" s="1"/>
  <c r="O24" i="6"/>
  <c r="Y113" i="6"/>
  <c r="AB113" i="6" s="1"/>
  <c r="AC132" i="6"/>
  <c r="L269" i="6"/>
  <c r="L237" i="6"/>
  <c r="D219" i="6"/>
  <c r="AC174" i="6"/>
  <c r="O21" i="6"/>
  <c r="K254" i="6"/>
  <c r="J254" i="6"/>
  <c r="O14" i="6"/>
  <c r="AC146" i="6"/>
  <c r="Y88" i="6"/>
  <c r="AB88" i="6" s="1"/>
  <c r="O75" i="6"/>
  <c r="AC32" i="6"/>
  <c r="AC121" i="6"/>
  <c r="Y216" i="6"/>
  <c r="AB216" i="6" s="1"/>
  <c r="AC185" i="6"/>
  <c r="AC148" i="6"/>
  <c r="Y201" i="6"/>
  <c r="AB201" i="6" s="1"/>
  <c r="AC60" i="6"/>
  <c r="AC126" i="6"/>
  <c r="J271" i="6"/>
  <c r="K271" i="6"/>
  <c r="O140" i="6"/>
  <c r="L280" i="6"/>
  <c r="AC215" i="6"/>
  <c r="K278" i="6"/>
  <c r="J278" i="6"/>
  <c r="O19" i="6"/>
  <c r="Y102" i="6"/>
  <c r="AB102" i="6" s="1"/>
  <c r="AC114" i="6"/>
  <c r="AC74" i="6"/>
  <c r="AC112" i="6"/>
  <c r="O125" i="6"/>
  <c r="AC147" i="6"/>
  <c r="AC56" i="6"/>
  <c r="J239" i="6"/>
  <c r="K239" i="6"/>
  <c r="AC191" i="6"/>
  <c r="AC177" i="6"/>
  <c r="O105" i="6"/>
  <c r="Y166" i="6"/>
  <c r="AB166" i="6" s="1"/>
  <c r="AC145" i="6"/>
  <c r="K249" i="6"/>
  <c r="J249" i="6"/>
  <c r="L286" i="6"/>
  <c r="L226" i="6"/>
  <c r="O98" i="6"/>
  <c r="K238" i="6"/>
  <c r="J238" i="6"/>
  <c r="AC67" i="6"/>
  <c r="AC82" i="6"/>
  <c r="AC44" i="6"/>
  <c r="AC80" i="6"/>
  <c r="AC72" i="6"/>
  <c r="AC197" i="6"/>
  <c r="J250" i="6"/>
  <c r="K250" i="6"/>
  <c r="AC68" i="6"/>
  <c r="Y48" i="6"/>
  <c r="AB48" i="6" s="1"/>
  <c r="AC103" i="6"/>
  <c r="AC161" i="6"/>
  <c r="L234" i="6"/>
  <c r="AC49" i="6"/>
  <c r="O13" i="6"/>
  <c r="AC41" i="6"/>
  <c r="AC214" i="6"/>
  <c r="Y143" i="6"/>
  <c r="AB143" i="6" s="1"/>
  <c r="AC160" i="6"/>
  <c r="AC198" i="6"/>
  <c r="L254" i="6"/>
  <c r="J236" i="6"/>
  <c r="K236" i="6"/>
  <c r="L248" i="6"/>
  <c r="L267" i="6"/>
  <c r="J281" i="6"/>
  <c r="K281" i="6"/>
  <c r="K231" i="6"/>
  <c r="J231" i="6"/>
  <c r="AC131" i="6"/>
  <c r="Y154" i="6"/>
  <c r="AB154" i="6" s="1"/>
  <c r="J289" i="6"/>
  <c r="K289" i="6"/>
  <c r="AC150" i="6"/>
  <c r="AC124" i="6"/>
  <c r="AC190" i="6"/>
  <c r="O141" i="6"/>
  <c r="K280" i="6"/>
  <c r="J280" i="6"/>
  <c r="AC152" i="6"/>
  <c r="Y187" i="6"/>
  <c r="AB187" i="6" s="1"/>
  <c r="J247" i="6"/>
  <c r="K247" i="6"/>
  <c r="AC123" i="6"/>
  <c r="AC61" i="6"/>
  <c r="Y164" i="6"/>
  <c r="AB164" i="6" s="1"/>
  <c r="K288" i="6"/>
  <c r="J288" i="6"/>
  <c r="AC17" i="6"/>
  <c r="J252" i="6"/>
  <c r="K252" i="6"/>
  <c r="AC196" i="6"/>
  <c r="AC31" i="6"/>
  <c r="AC165" i="6"/>
  <c r="AC90" i="6"/>
  <c r="O97" i="6"/>
  <c r="K265" i="6"/>
  <c r="J265" i="6"/>
  <c r="O16" i="6"/>
  <c r="K245" i="6"/>
  <c r="J245" i="6"/>
  <c r="D256" i="6"/>
  <c r="O206" i="6"/>
  <c r="AC91" i="6"/>
  <c r="AC204" i="6"/>
  <c r="N27" i="6"/>
  <c r="J27" i="6"/>
  <c r="V27" i="6" s="1"/>
  <c r="K27" i="6"/>
  <c r="AC151" i="6"/>
  <c r="O136" i="6"/>
  <c r="J225" i="6"/>
  <c r="K225" i="6"/>
  <c r="AC188" i="6"/>
  <c r="AC63" i="6"/>
  <c r="Y73" i="6"/>
  <c r="AB73" i="6" s="1"/>
  <c r="AC81" i="6"/>
  <c r="Y45" i="6"/>
  <c r="AB45" i="6" s="1"/>
  <c r="L249" i="6"/>
  <c r="O168" i="6"/>
  <c r="O78" i="6"/>
  <c r="J77" i="6"/>
  <c r="V77" i="6" s="1"/>
  <c r="N77" i="6"/>
  <c r="L251" i="6" s="1"/>
  <c r="K77" i="6"/>
  <c r="AC107" i="6"/>
  <c r="O169" i="6"/>
  <c r="K287" i="6"/>
  <c r="J287" i="6"/>
  <c r="J261" i="6"/>
  <c r="K261" i="6"/>
  <c r="AC83" i="6"/>
  <c r="O117" i="6"/>
  <c r="AC55" i="6"/>
  <c r="Y127" i="6"/>
  <c r="AB127" i="6" s="1"/>
  <c r="O210" i="6"/>
  <c r="AC138" i="6"/>
  <c r="Y36" i="6"/>
  <c r="AB36" i="6" s="1"/>
  <c r="O59" i="6"/>
  <c r="K246" i="6"/>
  <c r="J246" i="6"/>
  <c r="Y76" i="6"/>
  <c r="AB76" i="6" s="1"/>
  <c r="Y40" i="6"/>
  <c r="AB40" i="6" s="1"/>
  <c r="Y157" i="6"/>
  <c r="AB157" i="6" s="1"/>
  <c r="AC111" i="6"/>
  <c r="AC144" i="6"/>
  <c r="AC158" i="6"/>
  <c r="AC86" i="6"/>
  <c r="AC149" i="6"/>
  <c r="Y134" i="6"/>
  <c r="AB134" i="6" s="1"/>
  <c r="AC137" i="6"/>
  <c r="AC181" i="6"/>
  <c r="AC153" i="6"/>
  <c r="AC178" i="6"/>
  <c r="Y142" i="6"/>
  <c r="AB142" i="6" s="1"/>
  <c r="AC202" i="6"/>
  <c r="AC93" i="6"/>
  <c r="AC175" i="6"/>
  <c r="AC194" i="6"/>
  <c r="Y50" i="6"/>
  <c r="AB50" i="6" s="1"/>
  <c r="Y217" i="6"/>
  <c r="AB217" i="6" s="1"/>
  <c r="J234" i="6"/>
  <c r="K234" i="6"/>
  <c r="AC203" i="6"/>
  <c r="O139" i="6"/>
  <c r="L253" i="6"/>
  <c r="K237" i="6"/>
  <c r="J237" i="6"/>
  <c r="O9" i="6"/>
  <c r="AC64" i="6"/>
  <c r="AC94" i="6"/>
  <c r="AC176" i="6"/>
  <c r="K267" i="6"/>
  <c r="J267" i="6"/>
  <c r="K284" i="6"/>
  <c r="J284" i="6"/>
  <c r="AC167" i="6"/>
  <c r="O62" i="6"/>
  <c r="AC42" i="6"/>
  <c r="AC66" i="6"/>
  <c r="Y34" i="6"/>
  <c r="AB34" i="6" s="1"/>
  <c r="AC57" i="6"/>
  <c r="O171" i="6"/>
  <c r="K270" i="6"/>
  <c r="J270" i="6"/>
  <c r="Y182" i="6"/>
  <c r="AB182" i="6" s="1"/>
  <c r="AC106" i="6"/>
  <c r="AC101" i="6"/>
  <c r="AC85" i="6"/>
  <c r="J264" i="6"/>
  <c r="K264" i="6"/>
  <c r="AC51" i="6"/>
  <c r="AC29" i="6"/>
  <c r="K268" i="6"/>
  <c r="J268" i="6"/>
  <c r="AC133" i="6"/>
  <c r="AC170" i="6"/>
  <c r="O179" i="6"/>
  <c r="AC108" i="6"/>
  <c r="L239" i="6"/>
  <c r="L252" i="6"/>
  <c r="AC163" i="6"/>
  <c r="O53" i="6"/>
  <c r="K283" i="6"/>
  <c r="J283" i="6"/>
  <c r="L265" i="6"/>
  <c r="L240" i="6"/>
  <c r="Y116" i="6"/>
  <c r="AB116" i="6" s="1"/>
  <c r="O23" i="6"/>
  <c r="AC46" i="6"/>
  <c r="L285" i="6"/>
  <c r="L225" i="6"/>
  <c r="O30" i="6"/>
  <c r="AC96" i="6"/>
  <c r="J286" i="6"/>
  <c r="K286" i="6"/>
  <c r="AC79" i="6"/>
  <c r="AC58" i="6"/>
  <c r="AC65" i="6"/>
  <c r="L261" i="6"/>
  <c r="L238" i="6"/>
  <c r="AC122" i="6"/>
  <c r="O35" i="6"/>
  <c r="AC25" i="6"/>
  <c r="AC115" i="6"/>
  <c r="AC84" i="6"/>
  <c r="AC184" i="6"/>
  <c r="AC180" i="6"/>
  <c r="AC43" i="6"/>
  <c r="AC120" i="6"/>
  <c r="Y211" i="6"/>
  <c r="AB211" i="6" s="1"/>
  <c r="AC135" i="6"/>
  <c r="AC92" i="6"/>
  <c r="Y172" i="6"/>
  <c r="AB172" i="6" s="1"/>
  <c r="Y195" i="6"/>
  <c r="AB195" i="6" s="1"/>
  <c r="K269" i="6"/>
  <c r="J269" i="6"/>
  <c r="O15" i="6"/>
  <c r="J277" i="6"/>
  <c r="K277" i="6"/>
  <c r="D291" i="6"/>
  <c r="D273" i="6"/>
  <c r="J260" i="6"/>
  <c r="K260" i="6"/>
  <c r="AC128" i="6"/>
  <c r="AC173" i="6"/>
  <c r="O28" i="6"/>
  <c r="Y183" i="6"/>
  <c r="AB183" i="6" s="1"/>
  <c r="O119" i="6"/>
  <c r="L281" i="6"/>
  <c r="L289" i="6"/>
  <c r="O207" i="6"/>
  <c r="AC212" i="6"/>
  <c r="AC186" i="6"/>
  <c r="AC26" i="6"/>
  <c r="O52" i="6"/>
  <c r="AC70" i="6"/>
  <c r="L264" i="6"/>
  <c r="L247" i="6"/>
  <c r="L278" i="6"/>
  <c r="AC109" i="6"/>
  <c r="L288" i="6"/>
  <c r="O10" i="6"/>
  <c r="O99" i="6"/>
  <c r="L283" i="6"/>
  <c r="O20" i="6"/>
  <c r="J240" i="6"/>
  <c r="K240" i="6"/>
  <c r="L263" i="6" l="1"/>
  <c r="L224" i="6"/>
  <c r="K1" i="6"/>
  <c r="F33" i="4" s="1"/>
  <c r="K262" i="6"/>
  <c r="N228" i="6"/>
  <c r="L223" i="6"/>
  <c r="S10" i="6"/>
  <c r="R10" i="6"/>
  <c r="S119" i="6"/>
  <c r="R119" i="6"/>
  <c r="J291" i="6"/>
  <c r="K291" i="6"/>
  <c r="AG92" i="6"/>
  <c r="AL92" i="6"/>
  <c r="AC211" i="6"/>
  <c r="AL25" i="6"/>
  <c r="AG25" i="6"/>
  <c r="AL58" i="6"/>
  <c r="AG58" i="6"/>
  <c r="AG79" i="6"/>
  <c r="AL79" i="6"/>
  <c r="S23" i="6"/>
  <c r="R23" i="6"/>
  <c r="AC116" i="6"/>
  <c r="S179" i="6"/>
  <c r="R179" i="6"/>
  <c r="AL29" i="6"/>
  <c r="AG29" i="6"/>
  <c r="AG101" i="6"/>
  <c r="AL101" i="6"/>
  <c r="AG57" i="6"/>
  <c r="AL57" i="6"/>
  <c r="AG94" i="6"/>
  <c r="AL94" i="6"/>
  <c r="S9" i="6"/>
  <c r="R9" i="6"/>
  <c r="AL203" i="6"/>
  <c r="AG203" i="6"/>
  <c r="AG194" i="6"/>
  <c r="AL194" i="6"/>
  <c r="AG175" i="6"/>
  <c r="AL175" i="6"/>
  <c r="AC142" i="6"/>
  <c r="AL137" i="6"/>
  <c r="AG137" i="6"/>
  <c r="AG111" i="6"/>
  <c r="AL111" i="6"/>
  <c r="AC36" i="6"/>
  <c r="AL138" i="6"/>
  <c r="AG138" i="6"/>
  <c r="S117" i="6"/>
  <c r="R117" i="6"/>
  <c r="K282" i="6"/>
  <c r="J282" i="6"/>
  <c r="O27" i="6"/>
  <c r="S16" i="6"/>
  <c r="R16" i="6"/>
  <c r="AL124" i="6"/>
  <c r="AG124" i="6"/>
  <c r="AG214" i="6"/>
  <c r="AL214" i="6"/>
  <c r="S13" i="6"/>
  <c r="R13" i="6"/>
  <c r="AL161" i="6"/>
  <c r="AG161" i="6"/>
  <c r="AL44" i="6"/>
  <c r="AG44" i="6"/>
  <c r="AG191" i="6"/>
  <c r="AL191" i="6"/>
  <c r="AG56" i="6"/>
  <c r="AL56" i="6"/>
  <c r="S125" i="6"/>
  <c r="R125" i="6"/>
  <c r="P268" i="6" s="1"/>
  <c r="AL114" i="6"/>
  <c r="AG114" i="6"/>
  <c r="AL185" i="6"/>
  <c r="AG185" i="6"/>
  <c r="AG121" i="6"/>
  <c r="AL121" i="6"/>
  <c r="S21" i="6"/>
  <c r="R21" i="6"/>
  <c r="AL213" i="6"/>
  <c r="AG213" i="6"/>
  <c r="S11" i="6"/>
  <c r="R11" i="6"/>
  <c r="W18" i="6"/>
  <c r="U18" i="6"/>
  <c r="AL159" i="6"/>
  <c r="AG159" i="6"/>
  <c r="AL193" i="6"/>
  <c r="AG193" i="6"/>
  <c r="K279" i="6"/>
  <c r="J279" i="6"/>
  <c r="S20" i="6"/>
  <c r="R20" i="6"/>
  <c r="AG212" i="6"/>
  <c r="AL212" i="6"/>
  <c r="AG173" i="6"/>
  <c r="AL173" i="6"/>
  <c r="S15" i="6"/>
  <c r="R15" i="6"/>
  <c r="AC195" i="6"/>
  <c r="AC172" i="6"/>
  <c r="AL43" i="6"/>
  <c r="AG43" i="6"/>
  <c r="AL184" i="6"/>
  <c r="AG184" i="6"/>
  <c r="AL122" i="6"/>
  <c r="AG122" i="6"/>
  <c r="AG96" i="6"/>
  <c r="AL96" i="6"/>
  <c r="AL46" i="6"/>
  <c r="AG46" i="6"/>
  <c r="AL163" i="6"/>
  <c r="AG163" i="6"/>
  <c r="AG170" i="6"/>
  <c r="AL170" i="6"/>
  <c r="AG133" i="6"/>
  <c r="AL133" i="6"/>
  <c r="AG85" i="6"/>
  <c r="AL85" i="6"/>
  <c r="AL106" i="6"/>
  <c r="AG106" i="6"/>
  <c r="AC34" i="6"/>
  <c r="AG64" i="6"/>
  <c r="AL64" i="6"/>
  <c r="AC50" i="6"/>
  <c r="AG202" i="6"/>
  <c r="AL202" i="6"/>
  <c r="AG153" i="6"/>
  <c r="AL153" i="6"/>
  <c r="AC134" i="6"/>
  <c r="AL158" i="6"/>
  <c r="AG158" i="6"/>
  <c r="S78" i="6"/>
  <c r="R78" i="6"/>
  <c r="AC45" i="6"/>
  <c r="AC73" i="6"/>
  <c r="AL188" i="6"/>
  <c r="AG188" i="6"/>
  <c r="AG31" i="6"/>
  <c r="AL31" i="6"/>
  <c r="AL17" i="6"/>
  <c r="AG17" i="6"/>
  <c r="AG61" i="6"/>
  <c r="AL61" i="6"/>
  <c r="AG123" i="6"/>
  <c r="AL123" i="6"/>
  <c r="AC187" i="6"/>
  <c r="AG190" i="6"/>
  <c r="AL190" i="6"/>
  <c r="AG131" i="6"/>
  <c r="AL131" i="6"/>
  <c r="AL160" i="6"/>
  <c r="AG160" i="6"/>
  <c r="AL49" i="6"/>
  <c r="AG49" i="6"/>
  <c r="AC48" i="6"/>
  <c r="AG68" i="6"/>
  <c r="AL68" i="6"/>
  <c r="AL197" i="6"/>
  <c r="AG197" i="6"/>
  <c r="AG82" i="6"/>
  <c r="AL82" i="6"/>
  <c r="AL67" i="6"/>
  <c r="AG67" i="6"/>
  <c r="AG145" i="6"/>
  <c r="AL145" i="6"/>
  <c r="AC102" i="6"/>
  <c r="S19" i="6"/>
  <c r="R19" i="6"/>
  <c r="AG215" i="6"/>
  <c r="AL215" i="6"/>
  <c r="AG126" i="6"/>
  <c r="AL126" i="6"/>
  <c r="AL60" i="6"/>
  <c r="AG60" i="6"/>
  <c r="AL148" i="6"/>
  <c r="AG148" i="6"/>
  <c r="AC155" i="6"/>
  <c r="AC39" i="6"/>
  <c r="AC118" i="6"/>
  <c r="AC192" i="6"/>
  <c r="AG189" i="6"/>
  <c r="AL189" i="6"/>
  <c r="AC205" i="6"/>
  <c r="J232" i="6"/>
  <c r="K232" i="6"/>
  <c r="S12" i="6"/>
  <c r="R12" i="6"/>
  <c r="AL47" i="6"/>
  <c r="AG47" i="6"/>
  <c r="S99" i="6"/>
  <c r="R99" i="6"/>
  <c r="S52" i="6"/>
  <c r="R52" i="6"/>
  <c r="AL26" i="6"/>
  <c r="AG26" i="6"/>
  <c r="AG186" i="6"/>
  <c r="AL186" i="6"/>
  <c r="L231" i="6"/>
  <c r="S28" i="6"/>
  <c r="R28" i="6"/>
  <c r="AL128" i="6"/>
  <c r="AG128" i="6"/>
  <c r="J235" i="6"/>
  <c r="K235" i="6"/>
  <c r="AL135" i="6"/>
  <c r="AG135" i="6"/>
  <c r="AG180" i="6"/>
  <c r="AL180" i="6"/>
  <c r="AG84" i="6"/>
  <c r="AL84" i="6"/>
  <c r="S53" i="6"/>
  <c r="R53" i="6"/>
  <c r="AG51" i="6"/>
  <c r="AL51" i="6"/>
  <c r="S171" i="6"/>
  <c r="R171" i="6"/>
  <c r="AL42" i="6"/>
  <c r="AG42" i="6"/>
  <c r="S62" i="6"/>
  <c r="R62" i="6"/>
  <c r="AL176" i="6"/>
  <c r="AG176" i="6"/>
  <c r="K223" i="6"/>
  <c r="J223" i="6"/>
  <c r="D228" i="6"/>
  <c r="S139" i="6"/>
  <c r="R139" i="6"/>
  <c r="P269" i="6" s="1"/>
  <c r="AC157" i="6"/>
  <c r="AC76" i="6"/>
  <c r="AL55" i="6"/>
  <c r="AG55" i="6"/>
  <c r="AL83" i="6"/>
  <c r="AG83" i="6"/>
  <c r="S169" i="6"/>
  <c r="R169" i="6"/>
  <c r="O77" i="6"/>
  <c r="S168" i="6"/>
  <c r="R168" i="6"/>
  <c r="AL81" i="6"/>
  <c r="AG81" i="6"/>
  <c r="AG63" i="6"/>
  <c r="AL63" i="6"/>
  <c r="L279" i="6"/>
  <c r="L232" i="6"/>
  <c r="AG91" i="6"/>
  <c r="AL91" i="6"/>
  <c r="S206" i="6"/>
  <c r="R206" i="6"/>
  <c r="K256" i="6"/>
  <c r="J256" i="6"/>
  <c r="S97" i="6"/>
  <c r="R97" i="6"/>
  <c r="AL90" i="6"/>
  <c r="AG90" i="6"/>
  <c r="AL165" i="6"/>
  <c r="AG165" i="6"/>
  <c r="AL196" i="6"/>
  <c r="AG196" i="6"/>
  <c r="AC164" i="6"/>
  <c r="S141" i="6"/>
  <c r="R141" i="6"/>
  <c r="P271" i="6" s="1"/>
  <c r="AL150" i="6"/>
  <c r="AG150" i="6"/>
  <c r="AC154" i="6"/>
  <c r="D242" i="6"/>
  <c r="AG41" i="6"/>
  <c r="AL41" i="6"/>
  <c r="AG72" i="6"/>
  <c r="AL72" i="6"/>
  <c r="AG80" i="6"/>
  <c r="AL80" i="6"/>
  <c r="S98" i="6"/>
  <c r="R98" i="6"/>
  <c r="S105" i="6"/>
  <c r="R105" i="6"/>
  <c r="P266" i="6" s="1"/>
  <c r="AG147" i="6"/>
  <c r="AL147" i="6"/>
  <c r="AG112" i="6"/>
  <c r="AL112" i="6"/>
  <c r="AC201" i="6"/>
  <c r="S75" i="6"/>
  <c r="R75" i="6"/>
  <c r="AC88" i="6"/>
  <c r="S14" i="6"/>
  <c r="R14" i="6"/>
  <c r="AL174" i="6"/>
  <c r="AG174" i="6"/>
  <c r="J219" i="6"/>
  <c r="J5" i="6" s="1"/>
  <c r="D5" i="6"/>
  <c r="N219" i="6"/>
  <c r="AG132" i="6"/>
  <c r="AL132" i="6"/>
  <c r="S24" i="6"/>
  <c r="R24" i="6"/>
  <c r="AG130" i="6"/>
  <c r="AL130" i="6"/>
  <c r="AL95" i="6"/>
  <c r="AG95" i="6"/>
  <c r="AL33" i="6"/>
  <c r="AG33" i="6"/>
  <c r="AG37" i="6"/>
  <c r="AL37" i="6"/>
  <c r="AL199" i="6"/>
  <c r="AG199" i="6"/>
  <c r="AL87" i="6"/>
  <c r="AG87" i="6"/>
  <c r="AG110" i="6"/>
  <c r="AL110" i="6"/>
  <c r="AL156" i="6"/>
  <c r="AG156" i="6"/>
  <c r="AG109" i="6"/>
  <c r="AL109" i="6"/>
  <c r="AL70" i="6"/>
  <c r="AG70" i="6"/>
  <c r="S207" i="6"/>
  <c r="R207" i="6"/>
  <c r="AC183" i="6"/>
  <c r="K273" i="6"/>
  <c r="J273" i="6"/>
  <c r="AL120" i="6"/>
  <c r="AG120" i="6"/>
  <c r="AL115" i="6"/>
  <c r="AG115" i="6"/>
  <c r="S35" i="6"/>
  <c r="R35" i="6"/>
  <c r="AG65" i="6"/>
  <c r="AL65" i="6"/>
  <c r="S30" i="6"/>
  <c r="R30" i="6"/>
  <c r="AG108" i="6"/>
  <c r="AL108" i="6"/>
  <c r="AC182" i="6"/>
  <c r="AL66" i="6"/>
  <c r="AG66" i="6"/>
  <c r="AL167" i="6"/>
  <c r="AG167" i="6"/>
  <c r="L235" i="6"/>
  <c r="AC217" i="6"/>
  <c r="AL93" i="6"/>
  <c r="AG93" i="6"/>
  <c r="AL178" i="6"/>
  <c r="AG178" i="6"/>
  <c r="AL181" i="6"/>
  <c r="AG181" i="6"/>
  <c r="AL149" i="6"/>
  <c r="AG149" i="6"/>
  <c r="AG86" i="6"/>
  <c r="AL86" i="6"/>
  <c r="AG144" i="6"/>
  <c r="AL144" i="6"/>
  <c r="AC40" i="6"/>
  <c r="S59" i="6"/>
  <c r="R59" i="6"/>
  <c r="S210" i="6"/>
  <c r="R210" i="6"/>
  <c r="AC127" i="6"/>
  <c r="AG107" i="6"/>
  <c r="AL107" i="6"/>
  <c r="L282" i="6"/>
  <c r="L262" i="6"/>
  <c r="S136" i="6"/>
  <c r="R136" i="6"/>
  <c r="AG151" i="6"/>
  <c r="AL151" i="6"/>
  <c r="AG204" i="6"/>
  <c r="AL204" i="6"/>
  <c r="AG152" i="6"/>
  <c r="AL152" i="6"/>
  <c r="AG198" i="6"/>
  <c r="AL198" i="6"/>
  <c r="AC143" i="6"/>
  <c r="J263" i="6"/>
  <c r="K263" i="6"/>
  <c r="AG103" i="6"/>
  <c r="AL103" i="6"/>
  <c r="AC166" i="6"/>
  <c r="L245" i="6"/>
  <c r="N256" i="6"/>
  <c r="L256" i="6" s="1"/>
  <c r="AG177" i="6"/>
  <c r="AL177" i="6"/>
  <c r="AL74" i="6"/>
  <c r="AG74" i="6"/>
  <c r="S140" i="6"/>
  <c r="R140" i="6"/>
  <c r="P270" i="6" s="1"/>
  <c r="AC216" i="6"/>
  <c r="AL32" i="6"/>
  <c r="AG32" i="6"/>
  <c r="K224" i="6"/>
  <c r="J224" i="6"/>
  <c r="AG146" i="6"/>
  <c r="AL146" i="6"/>
  <c r="L277" i="6"/>
  <c r="L260" i="6"/>
  <c r="AC113" i="6"/>
  <c r="AC162" i="6"/>
  <c r="AL208" i="6"/>
  <c r="AG208" i="6"/>
  <c r="AC209" i="6"/>
  <c r="AC129" i="6"/>
  <c r="AL22" i="6"/>
  <c r="AG22" i="6"/>
  <c r="AG104" i="6"/>
  <c r="AL104" i="6"/>
  <c r="AL54" i="6"/>
  <c r="AG54" i="6"/>
  <c r="AL71" i="6"/>
  <c r="AG71" i="6"/>
  <c r="AG69" i="6"/>
  <c r="AL69" i="6"/>
  <c r="AL89" i="6"/>
  <c r="AG89" i="6"/>
  <c r="S38" i="6"/>
  <c r="R38" i="6"/>
  <c r="AG200" i="6"/>
  <c r="AL200" i="6"/>
  <c r="AG100" i="6"/>
  <c r="AL100" i="6"/>
  <c r="P234" i="6" l="1"/>
  <c r="N273" i="6"/>
  <c r="L273" i="6" s="1"/>
  <c r="P246" i="6"/>
  <c r="P236" i="6"/>
  <c r="AM22" i="6"/>
  <c r="AH22" i="6"/>
  <c r="AL113" i="6"/>
  <c r="AG113" i="6"/>
  <c r="AG166" i="6"/>
  <c r="AL166" i="6"/>
  <c r="AM70" i="6"/>
  <c r="AH70" i="6"/>
  <c r="AM109" i="6"/>
  <c r="AH109" i="6"/>
  <c r="AG76" i="6"/>
  <c r="AL76" i="6"/>
  <c r="W171" i="6"/>
  <c r="U171" i="6"/>
  <c r="AM51" i="6"/>
  <c r="AH51" i="6"/>
  <c r="P254" i="6"/>
  <c r="P278" i="6"/>
  <c r="P264" i="6"/>
  <c r="P247" i="6"/>
  <c r="AL102" i="6"/>
  <c r="AG102" i="6"/>
  <c r="AM160" i="6"/>
  <c r="AH160" i="6"/>
  <c r="AG187" i="6"/>
  <c r="AL187" i="6"/>
  <c r="AG45" i="6"/>
  <c r="AL45" i="6"/>
  <c r="AM153" i="6"/>
  <c r="AH153" i="6"/>
  <c r="AL50" i="6"/>
  <c r="AG50" i="6"/>
  <c r="AM64" i="6"/>
  <c r="AH64" i="6"/>
  <c r="AH133" i="6"/>
  <c r="AM133" i="6"/>
  <c r="AH163" i="6"/>
  <c r="AM163" i="6"/>
  <c r="AM96" i="6"/>
  <c r="AH96" i="6"/>
  <c r="AG195" i="6"/>
  <c r="AL195" i="6"/>
  <c r="W15" i="6"/>
  <c r="U15" i="6"/>
  <c r="Y18" i="6"/>
  <c r="AM44" i="6"/>
  <c r="AH44" i="6"/>
  <c r="AH214" i="6"/>
  <c r="AM214" i="6"/>
  <c r="AH124" i="6"/>
  <c r="AM124" i="6"/>
  <c r="P240" i="6"/>
  <c r="AM203" i="6"/>
  <c r="AH203" i="6"/>
  <c r="W119" i="6"/>
  <c r="U119" i="6"/>
  <c r="AH69" i="6"/>
  <c r="AM69" i="6"/>
  <c r="AH167" i="6"/>
  <c r="AM167" i="6"/>
  <c r="P289" i="6"/>
  <c r="AM156" i="6"/>
  <c r="AH156" i="6"/>
  <c r="W168" i="6"/>
  <c r="U168" i="6"/>
  <c r="AG118" i="6"/>
  <c r="AL118" i="6"/>
  <c r="AH215" i="6"/>
  <c r="AM215" i="6"/>
  <c r="AH131" i="6"/>
  <c r="AM131" i="6"/>
  <c r="AM190" i="6"/>
  <c r="AH190" i="6"/>
  <c r="AM61" i="6"/>
  <c r="AH61" i="6"/>
  <c r="AH17" i="6"/>
  <c r="AM17" i="6"/>
  <c r="P233" i="6"/>
  <c r="AH89" i="6"/>
  <c r="AM89" i="6"/>
  <c r="P250" i="6"/>
  <c r="AG209" i="6"/>
  <c r="AL209" i="6"/>
  <c r="AM146" i="6"/>
  <c r="AH146" i="6"/>
  <c r="AM74" i="6"/>
  <c r="AH74" i="6"/>
  <c r="AM152" i="6"/>
  <c r="AH152" i="6"/>
  <c r="P225" i="6"/>
  <c r="P285" i="6"/>
  <c r="AM181" i="6"/>
  <c r="AH181" i="6"/>
  <c r="W35" i="6"/>
  <c r="U35" i="6"/>
  <c r="AM115" i="6"/>
  <c r="AH115" i="6"/>
  <c r="AM110" i="6"/>
  <c r="AH110" i="6"/>
  <c r="AH199" i="6"/>
  <c r="AM199" i="6"/>
  <c r="AM37" i="6"/>
  <c r="AH37" i="6"/>
  <c r="AH95" i="6"/>
  <c r="AM95" i="6"/>
  <c r="AH174" i="6"/>
  <c r="AM174" i="6"/>
  <c r="AG88" i="6"/>
  <c r="AL88" i="6"/>
  <c r="W98" i="6"/>
  <c r="U98" i="6"/>
  <c r="AL154" i="6"/>
  <c r="AG154" i="6"/>
  <c r="AG164" i="6"/>
  <c r="AL164" i="6"/>
  <c r="AM196" i="6"/>
  <c r="AH196" i="6"/>
  <c r="AH90" i="6"/>
  <c r="AM90" i="6"/>
  <c r="W97" i="6"/>
  <c r="U97" i="6"/>
  <c r="W169" i="6"/>
  <c r="U169" i="6"/>
  <c r="K228" i="6"/>
  <c r="J228" i="6"/>
  <c r="AM176" i="6"/>
  <c r="AH176" i="6"/>
  <c r="AH135" i="6"/>
  <c r="AM135" i="6"/>
  <c r="W28" i="6"/>
  <c r="U28" i="6"/>
  <c r="W52" i="6"/>
  <c r="U52" i="6"/>
  <c r="AL192" i="6"/>
  <c r="AG192" i="6"/>
  <c r="W19" i="6"/>
  <c r="U19" i="6"/>
  <c r="AH82" i="6"/>
  <c r="AM82" i="6"/>
  <c r="AH68" i="6"/>
  <c r="AM68" i="6"/>
  <c r="AM188" i="6"/>
  <c r="AH188" i="6"/>
  <c r="W78" i="6"/>
  <c r="U78" i="6"/>
  <c r="AM158" i="6"/>
  <c r="AH158" i="6"/>
  <c r="AH202" i="6"/>
  <c r="AM202" i="6"/>
  <c r="AL34" i="6"/>
  <c r="AG34" i="6"/>
  <c r="AH184" i="6"/>
  <c r="AM184" i="6"/>
  <c r="AH173" i="6"/>
  <c r="AM173" i="6"/>
  <c r="AH212" i="6"/>
  <c r="AM212" i="6"/>
  <c r="AM185" i="6"/>
  <c r="AH185" i="6"/>
  <c r="W125" i="6"/>
  <c r="U125" i="6"/>
  <c r="S268" i="6" s="1"/>
  <c r="AM191" i="6"/>
  <c r="AH191" i="6"/>
  <c r="W13" i="6"/>
  <c r="U13" i="6"/>
  <c r="P284" i="6"/>
  <c r="AG36" i="6"/>
  <c r="AL36" i="6"/>
  <c r="AH137" i="6"/>
  <c r="AM137" i="6"/>
  <c r="AM194" i="6"/>
  <c r="AH194" i="6"/>
  <c r="AH29" i="6"/>
  <c r="AM29" i="6"/>
  <c r="P288" i="6"/>
  <c r="P239" i="6"/>
  <c r="P252" i="6"/>
  <c r="AG143" i="6"/>
  <c r="AL143" i="6"/>
  <c r="AH151" i="6"/>
  <c r="AM151" i="6"/>
  <c r="AL127" i="6"/>
  <c r="AG127" i="6"/>
  <c r="W75" i="6"/>
  <c r="U75" i="6"/>
  <c r="P283" i="6"/>
  <c r="W206" i="6"/>
  <c r="U206" i="6"/>
  <c r="AH180" i="6"/>
  <c r="AM180" i="6"/>
  <c r="P280" i="6"/>
  <c r="P238" i="6"/>
  <c r="P249" i="6"/>
  <c r="AM103" i="6"/>
  <c r="AH103" i="6"/>
  <c r="AH198" i="6"/>
  <c r="AM198" i="6"/>
  <c r="AM204" i="6"/>
  <c r="AH204" i="6"/>
  <c r="AH107" i="6"/>
  <c r="AM107" i="6"/>
  <c r="W210" i="6"/>
  <c r="U210" i="6"/>
  <c r="W59" i="6"/>
  <c r="U59" i="6"/>
  <c r="AH144" i="6"/>
  <c r="AM144" i="6"/>
  <c r="AH86" i="6"/>
  <c r="AM86" i="6"/>
  <c r="AM149" i="6"/>
  <c r="AH149" i="6"/>
  <c r="AH178" i="6"/>
  <c r="AM178" i="6"/>
  <c r="AM93" i="6"/>
  <c r="AH93" i="6"/>
  <c r="AG182" i="6"/>
  <c r="AL182" i="6"/>
  <c r="AH108" i="6"/>
  <c r="AM108" i="6"/>
  <c r="W30" i="6"/>
  <c r="U30" i="6"/>
  <c r="W207" i="6"/>
  <c r="U207" i="6"/>
  <c r="W24" i="6"/>
  <c r="U24" i="6"/>
  <c r="AM132" i="6"/>
  <c r="AH132" i="6"/>
  <c r="L219" i="6"/>
  <c r="N5" i="6"/>
  <c r="N4" i="6" s="1"/>
  <c r="AH72" i="6"/>
  <c r="AM72" i="6"/>
  <c r="AH41" i="6"/>
  <c r="AM41" i="6"/>
  <c r="W141" i="6"/>
  <c r="U141" i="6"/>
  <c r="S271" i="6" s="1"/>
  <c r="AH165" i="6"/>
  <c r="AM165" i="6"/>
  <c r="AM91" i="6"/>
  <c r="AH91" i="6"/>
  <c r="AM81" i="6"/>
  <c r="AH81" i="6"/>
  <c r="P286" i="6"/>
  <c r="P226" i="6"/>
  <c r="S77" i="6"/>
  <c r="R77" i="6"/>
  <c r="P251" i="6" s="1"/>
  <c r="W53" i="6"/>
  <c r="U53" i="6"/>
  <c r="AH128" i="6"/>
  <c r="AM128" i="6"/>
  <c r="N242" i="6"/>
  <c r="L242" i="6" s="1"/>
  <c r="AM186" i="6"/>
  <c r="AH186" i="6"/>
  <c r="AM26" i="6"/>
  <c r="AH26" i="6"/>
  <c r="W99" i="6"/>
  <c r="U99" i="6"/>
  <c r="AH47" i="6"/>
  <c r="AM47" i="6"/>
  <c r="W12" i="6"/>
  <c r="U12" i="6"/>
  <c r="AL205" i="6"/>
  <c r="AG205" i="6"/>
  <c r="AH189" i="6"/>
  <c r="AM189" i="6"/>
  <c r="AH148" i="6"/>
  <c r="AM148" i="6"/>
  <c r="AM60" i="6"/>
  <c r="AH60" i="6"/>
  <c r="AM197" i="6"/>
  <c r="AH197" i="6"/>
  <c r="AH49" i="6"/>
  <c r="AM49" i="6"/>
  <c r="AM31" i="6"/>
  <c r="AH31" i="6"/>
  <c r="AG73" i="6"/>
  <c r="AL73" i="6"/>
  <c r="AM85" i="6"/>
  <c r="AH85" i="6"/>
  <c r="AH46" i="6"/>
  <c r="AM46" i="6"/>
  <c r="P265" i="6"/>
  <c r="AH193" i="6"/>
  <c r="AM193" i="6"/>
  <c r="P261" i="6"/>
  <c r="AM213" i="6"/>
  <c r="AH213" i="6"/>
  <c r="W21" i="6"/>
  <c r="U21" i="6"/>
  <c r="AM121" i="6"/>
  <c r="AH121" i="6"/>
  <c r="AH56" i="6"/>
  <c r="AM56" i="6"/>
  <c r="W16" i="6"/>
  <c r="U16" i="6"/>
  <c r="W117" i="6"/>
  <c r="U117" i="6"/>
  <c r="AH138" i="6"/>
  <c r="AM138" i="6"/>
  <c r="AM175" i="6"/>
  <c r="AH175" i="6"/>
  <c r="P237" i="6"/>
  <c r="AH101" i="6"/>
  <c r="AM101" i="6"/>
  <c r="AH79" i="6"/>
  <c r="AM79" i="6"/>
  <c r="P248" i="6"/>
  <c r="P267" i="6"/>
  <c r="L228" i="6"/>
  <c r="AM208" i="6"/>
  <c r="AH208" i="6"/>
  <c r="AL40" i="6"/>
  <c r="AG40" i="6"/>
  <c r="AH87" i="6"/>
  <c r="AM87" i="6"/>
  <c r="AM130" i="6"/>
  <c r="AH130" i="6"/>
  <c r="AL201" i="6"/>
  <c r="AG201" i="6"/>
  <c r="AH147" i="6"/>
  <c r="AM147" i="6"/>
  <c r="AH32" i="6"/>
  <c r="AM32" i="6"/>
  <c r="AM100" i="6"/>
  <c r="AH100" i="6"/>
  <c r="AH200" i="6"/>
  <c r="AM200" i="6"/>
  <c r="W38" i="6"/>
  <c r="U38" i="6"/>
  <c r="AM71" i="6"/>
  <c r="AH71" i="6"/>
  <c r="AM54" i="6"/>
  <c r="AH54" i="6"/>
  <c r="AM104" i="6"/>
  <c r="AH104" i="6"/>
  <c r="AG129" i="6"/>
  <c r="AL129" i="6"/>
  <c r="AL162" i="6"/>
  <c r="AG162" i="6"/>
  <c r="N291" i="6"/>
  <c r="L291" i="6" s="1"/>
  <c r="AG216" i="6"/>
  <c r="AL216" i="6"/>
  <c r="W140" i="6"/>
  <c r="U140" i="6"/>
  <c r="S270" i="6" s="1"/>
  <c r="AM177" i="6"/>
  <c r="AH177" i="6"/>
  <c r="W136" i="6"/>
  <c r="U136" i="6"/>
  <c r="AG217" i="6"/>
  <c r="AL217" i="6"/>
  <c r="AM66" i="6"/>
  <c r="AH66" i="6"/>
  <c r="AH65" i="6"/>
  <c r="AM65" i="6"/>
  <c r="AM120" i="6"/>
  <c r="AH120" i="6"/>
  <c r="AL183" i="6"/>
  <c r="AG183" i="6"/>
  <c r="AM33" i="6"/>
  <c r="AH33" i="6"/>
  <c r="E5" i="6"/>
  <c r="K219" i="6"/>
  <c r="W14" i="6"/>
  <c r="U14" i="6"/>
  <c r="S236" i="6" s="1"/>
  <c r="P281" i="6"/>
  <c r="P224" i="6"/>
  <c r="AH112" i="6"/>
  <c r="AM112" i="6"/>
  <c r="W105" i="6"/>
  <c r="U105" i="6"/>
  <c r="AM80" i="6"/>
  <c r="AH80" i="6"/>
  <c r="J242" i="6"/>
  <c r="K242" i="6"/>
  <c r="AM150" i="6"/>
  <c r="AH150" i="6"/>
  <c r="AM63" i="6"/>
  <c r="AH63" i="6"/>
  <c r="P287" i="6"/>
  <c r="AM83" i="6"/>
  <c r="AH83" i="6"/>
  <c r="AH55" i="6"/>
  <c r="AM55" i="6"/>
  <c r="AG157" i="6"/>
  <c r="AL157" i="6"/>
  <c r="W139" i="6"/>
  <c r="U139" i="6"/>
  <c r="S269" i="6" s="1"/>
  <c r="W62" i="6"/>
  <c r="U62" i="6"/>
  <c r="AH42" i="6"/>
  <c r="AM42" i="6"/>
  <c r="AH84" i="6"/>
  <c r="AM84" i="6"/>
  <c r="AG39" i="6"/>
  <c r="AL39" i="6"/>
  <c r="AG155" i="6"/>
  <c r="AL155" i="6"/>
  <c r="AH126" i="6"/>
  <c r="AM126" i="6"/>
  <c r="AH145" i="6"/>
  <c r="AM145" i="6"/>
  <c r="AM67" i="6"/>
  <c r="AH67" i="6"/>
  <c r="AL48" i="6"/>
  <c r="AG48" i="6"/>
  <c r="AH123" i="6"/>
  <c r="AM123" i="6"/>
  <c r="AL134" i="6"/>
  <c r="AG134" i="6"/>
  <c r="AM106" i="6"/>
  <c r="AH106" i="6"/>
  <c r="AH170" i="6"/>
  <c r="AM170" i="6"/>
  <c r="AH122" i="6"/>
  <c r="AM122" i="6"/>
  <c r="AH43" i="6"/>
  <c r="AM43" i="6"/>
  <c r="AG172" i="6"/>
  <c r="AL172" i="6"/>
  <c r="W20" i="6"/>
  <c r="U20" i="6"/>
  <c r="S265" i="6" s="1"/>
  <c r="AM159" i="6"/>
  <c r="AH159" i="6"/>
  <c r="W11" i="6"/>
  <c r="U11" i="6"/>
  <c r="AM114" i="6"/>
  <c r="AH114" i="6"/>
  <c r="AH161" i="6"/>
  <c r="AM161" i="6"/>
  <c r="P235" i="6"/>
  <c r="S27" i="6"/>
  <c r="R27" i="6"/>
  <c r="AM111" i="6"/>
  <c r="AH111" i="6"/>
  <c r="AL142" i="6"/>
  <c r="AG142" i="6"/>
  <c r="W9" i="6"/>
  <c r="U9" i="6"/>
  <c r="AH94" i="6"/>
  <c r="AM94" i="6"/>
  <c r="AH57" i="6"/>
  <c r="AM57" i="6"/>
  <c r="W179" i="6"/>
  <c r="U179" i="6"/>
  <c r="AG116" i="6"/>
  <c r="AL116" i="6"/>
  <c r="W23" i="6"/>
  <c r="U23" i="6"/>
  <c r="AH58" i="6"/>
  <c r="AM58" i="6"/>
  <c r="AM25" i="6"/>
  <c r="AH25" i="6"/>
  <c r="AL211" i="6"/>
  <c r="AG211" i="6"/>
  <c r="AM92" i="6"/>
  <c r="AH92" i="6"/>
  <c r="W10" i="6"/>
  <c r="U10" i="6"/>
  <c r="S266" i="6" l="1"/>
  <c r="S233" i="6"/>
  <c r="S250" i="6"/>
  <c r="K5" i="6"/>
  <c r="R228" i="6"/>
  <c r="P228" i="6" s="1"/>
  <c r="P223" i="6"/>
  <c r="S239" i="6"/>
  <c r="S252" i="6"/>
  <c r="AM155" i="6"/>
  <c r="AH155" i="6"/>
  <c r="AH39" i="6"/>
  <c r="AM39" i="6"/>
  <c r="S231" i="6"/>
  <c r="AH157" i="6"/>
  <c r="AM157" i="6"/>
  <c r="AM216" i="6"/>
  <c r="AH216" i="6"/>
  <c r="AM162" i="6"/>
  <c r="AH162" i="6"/>
  <c r="Y16" i="6"/>
  <c r="Y53" i="6"/>
  <c r="S234" i="6"/>
  <c r="S289" i="6"/>
  <c r="S281" i="6"/>
  <c r="Y19" i="6"/>
  <c r="Y28" i="6"/>
  <c r="Y169" i="6"/>
  <c r="AM118" i="6"/>
  <c r="AH118" i="6"/>
  <c r="Y168" i="6"/>
  <c r="AB18" i="6"/>
  <c r="Y15" i="6"/>
  <c r="Y23" i="6"/>
  <c r="S288" i="6"/>
  <c r="P279" i="6"/>
  <c r="P232" i="6"/>
  <c r="Y11" i="6"/>
  <c r="AM172" i="6"/>
  <c r="AH172" i="6"/>
  <c r="AH134" i="6"/>
  <c r="AM134" i="6"/>
  <c r="AH48" i="6"/>
  <c r="AM48" i="6"/>
  <c r="Y62" i="6"/>
  <c r="Y139" i="6"/>
  <c r="Y14" i="6"/>
  <c r="S285" i="6"/>
  <c r="S225" i="6"/>
  <c r="P277" i="6"/>
  <c r="Y21" i="6"/>
  <c r="S249" i="6"/>
  <c r="P282" i="6"/>
  <c r="Y24" i="6"/>
  <c r="Y207" i="6"/>
  <c r="Y210" i="6"/>
  <c r="AH143" i="6"/>
  <c r="AM143" i="6"/>
  <c r="Y125" i="6"/>
  <c r="S280" i="6"/>
  <c r="S283" i="6"/>
  <c r="Y98" i="6"/>
  <c r="S246" i="6"/>
  <c r="S284" i="6"/>
  <c r="S267" i="6"/>
  <c r="AM45" i="6"/>
  <c r="AH45" i="6"/>
  <c r="AH102" i="6"/>
  <c r="AM102" i="6"/>
  <c r="Y171" i="6"/>
  <c r="AH113" i="6"/>
  <c r="AM113" i="6"/>
  <c r="AM116" i="6"/>
  <c r="AH116" i="6"/>
  <c r="Y10" i="6"/>
  <c r="AH211" i="6"/>
  <c r="AM211" i="6"/>
  <c r="S237" i="6"/>
  <c r="AH142" i="6"/>
  <c r="AM142" i="6"/>
  <c r="Y105" i="6"/>
  <c r="AH217" i="6"/>
  <c r="AM217" i="6"/>
  <c r="Y136" i="6"/>
  <c r="Y140" i="6"/>
  <c r="AM129" i="6"/>
  <c r="AH129" i="6"/>
  <c r="AH201" i="6"/>
  <c r="AM201" i="6"/>
  <c r="AH40" i="6"/>
  <c r="AM40" i="6"/>
  <c r="R219" i="6"/>
  <c r="P260" i="6"/>
  <c r="P263" i="6"/>
  <c r="Y12" i="6"/>
  <c r="Y141" i="6"/>
  <c r="Y30" i="6"/>
  <c r="Y59" i="6"/>
  <c r="AB59" i="6" s="1"/>
  <c r="Y206" i="6"/>
  <c r="Y75" i="6"/>
  <c r="AM36" i="6"/>
  <c r="AH36" i="6"/>
  <c r="Y78" i="6"/>
  <c r="S247" i="6"/>
  <c r="S264" i="6"/>
  <c r="S278" i="6"/>
  <c r="Y52" i="6"/>
  <c r="S254" i="6"/>
  <c r="AH88" i="6"/>
  <c r="AM88" i="6"/>
  <c r="Y35" i="6"/>
  <c r="AM209" i="6"/>
  <c r="AH209" i="6"/>
  <c r="Y119" i="6"/>
  <c r="AH187" i="6"/>
  <c r="AM187" i="6"/>
  <c r="AH166" i="6"/>
  <c r="AM166" i="6"/>
  <c r="S238" i="6"/>
  <c r="S248" i="6"/>
  <c r="S261" i="6"/>
  <c r="S245" i="6"/>
  <c r="Y179" i="6"/>
  <c r="Y9" i="6"/>
  <c r="W27" i="6"/>
  <c r="U27" i="6"/>
  <c r="S253" i="6" s="1"/>
  <c r="Y20" i="6"/>
  <c r="P231" i="6"/>
  <c r="R242" i="6"/>
  <c r="P242" i="6" s="1"/>
  <c r="AM183" i="6"/>
  <c r="AH183" i="6"/>
  <c r="Y38" i="6"/>
  <c r="Y117" i="6"/>
  <c r="S240" i="6"/>
  <c r="P253" i="6"/>
  <c r="AH73" i="6"/>
  <c r="AM73" i="6"/>
  <c r="AH205" i="6"/>
  <c r="AM205" i="6"/>
  <c r="Y99" i="6"/>
  <c r="W77" i="6"/>
  <c r="U77" i="6"/>
  <c r="S224" i="6" s="1"/>
  <c r="AH182" i="6"/>
  <c r="AM182" i="6"/>
  <c r="P262" i="6"/>
  <c r="AH127" i="6"/>
  <c r="AM127" i="6"/>
  <c r="P245" i="6"/>
  <c r="Y13" i="6"/>
  <c r="AM34" i="6"/>
  <c r="AH34" i="6"/>
  <c r="AM192" i="6"/>
  <c r="AH192" i="6"/>
  <c r="S287" i="6"/>
  <c r="Y97" i="6"/>
  <c r="AM164" i="6"/>
  <c r="AH164" i="6"/>
  <c r="AM154" i="6"/>
  <c r="AH154" i="6"/>
  <c r="S286" i="6"/>
  <c r="S226" i="6"/>
  <c r="AH195" i="6"/>
  <c r="AM195" i="6"/>
  <c r="AH50" i="6"/>
  <c r="AM50" i="6"/>
  <c r="AH76" i="6"/>
  <c r="AM76" i="6"/>
  <c r="W250" i="6" l="1"/>
  <c r="S263" i="6"/>
  <c r="Y77" i="6"/>
  <c r="W251" i="6" s="1"/>
  <c r="AB99" i="6"/>
  <c r="AB117" i="6"/>
  <c r="W284" i="6"/>
  <c r="AB20" i="6"/>
  <c r="W265" i="6"/>
  <c r="Y27" i="6"/>
  <c r="AB9" i="6"/>
  <c r="W237" i="6"/>
  <c r="AB78" i="6"/>
  <c r="AB141" i="6"/>
  <c r="W271" i="6"/>
  <c r="AB12" i="6"/>
  <c r="W249" i="6"/>
  <c r="P219" i="6"/>
  <c r="P5" i="6" s="1"/>
  <c r="R5" i="6"/>
  <c r="R4" i="6" s="1"/>
  <c r="AB105" i="6"/>
  <c r="W266" i="6"/>
  <c r="S277" i="6"/>
  <c r="S260" i="6"/>
  <c r="AB98" i="6"/>
  <c r="AB139" i="6"/>
  <c r="W269" i="6"/>
  <c r="AB23" i="6"/>
  <c r="AB15" i="6"/>
  <c r="AB19" i="6"/>
  <c r="W264" i="6"/>
  <c r="W247" i="6"/>
  <c r="W278" i="6"/>
  <c r="W279" i="6"/>
  <c r="AB38" i="6"/>
  <c r="W233" i="6"/>
  <c r="AB179" i="6"/>
  <c r="W288" i="6"/>
  <c r="AB75" i="6"/>
  <c r="W281" i="6"/>
  <c r="AC59" i="6"/>
  <c r="AB30" i="6"/>
  <c r="W225" i="6"/>
  <c r="W285" i="6"/>
  <c r="AB136" i="6"/>
  <c r="AB171" i="6"/>
  <c r="AB21" i="6"/>
  <c r="R291" i="6"/>
  <c r="P291" i="6" s="1"/>
  <c r="W286" i="6"/>
  <c r="AB168" i="6"/>
  <c r="AB28" i="6"/>
  <c r="W254" i="6"/>
  <c r="AB53" i="6"/>
  <c r="AB16" i="6"/>
  <c r="W240" i="6"/>
  <c r="W248" i="6"/>
  <c r="AB119" i="6"/>
  <c r="W267" i="6"/>
  <c r="AB52" i="6"/>
  <c r="W280" i="6"/>
  <c r="R273" i="6"/>
  <c r="P273" i="6" s="1"/>
  <c r="AB10" i="6"/>
  <c r="W239" i="6"/>
  <c r="W252" i="6"/>
  <c r="W268" i="6"/>
  <c r="AB125" i="6"/>
  <c r="S235" i="6"/>
  <c r="AB210" i="6"/>
  <c r="W289" i="6"/>
  <c r="AB207" i="6"/>
  <c r="AB62" i="6"/>
  <c r="AB11" i="6"/>
  <c r="W261" i="6"/>
  <c r="W238" i="6"/>
  <c r="AB169" i="6"/>
  <c r="W287" i="6"/>
  <c r="AB97" i="6"/>
  <c r="W283" i="6"/>
  <c r="AB13" i="6"/>
  <c r="R256" i="6"/>
  <c r="P256" i="6" s="1"/>
  <c r="S282" i="6"/>
  <c r="S279" i="6"/>
  <c r="W246" i="6"/>
  <c r="AB35" i="6"/>
  <c r="W226" i="6"/>
  <c r="AB206" i="6"/>
  <c r="W270" i="6"/>
  <c r="AB140" i="6"/>
  <c r="U219" i="6"/>
  <c r="W234" i="6"/>
  <c r="AB24" i="6"/>
  <c r="S262" i="6"/>
  <c r="AB14" i="6"/>
  <c r="W236" i="6"/>
  <c r="AC18" i="6"/>
  <c r="W224" i="6" l="1"/>
  <c r="W263" i="6"/>
  <c r="W262" i="6"/>
  <c r="W235" i="6"/>
  <c r="W253" i="6"/>
  <c r="AG18" i="6"/>
  <c r="AL18" i="6"/>
  <c r="AC206" i="6"/>
  <c r="AC246" i="6"/>
  <c r="AC35" i="6"/>
  <c r="AC287" i="6"/>
  <c r="AC169" i="6"/>
  <c r="AC210" i="6"/>
  <c r="AC21" i="6"/>
  <c r="S251" i="6"/>
  <c r="U256" i="6"/>
  <c r="S256" i="6" s="1"/>
  <c r="AC30" i="6"/>
  <c r="AG59" i="6"/>
  <c r="AL59" i="6"/>
  <c r="AC264" i="6"/>
  <c r="AC19" i="6"/>
  <c r="AC247" i="6"/>
  <c r="AC278" i="6"/>
  <c r="AC266" i="6"/>
  <c r="AC105" i="6"/>
  <c r="AC237" i="6"/>
  <c r="AC9" i="6"/>
  <c r="AB27" i="6"/>
  <c r="AC253" i="6" s="1"/>
  <c r="W232" i="6"/>
  <c r="AC99" i="6"/>
  <c r="AC250" i="6"/>
  <c r="AC236" i="6"/>
  <c r="AC14" i="6"/>
  <c r="AC270" i="6"/>
  <c r="AC140" i="6"/>
  <c r="AC11" i="6"/>
  <c r="AC238" i="6"/>
  <c r="AC261" i="6"/>
  <c r="AC16" i="6"/>
  <c r="AC240" i="6"/>
  <c r="AC15" i="6"/>
  <c r="AC269" i="6"/>
  <c r="AC139" i="6"/>
  <c r="U273" i="6"/>
  <c r="S273" i="6" s="1"/>
  <c r="Y219" i="6"/>
  <c r="Y273" i="6"/>
  <c r="W273" i="6" s="1"/>
  <c r="W260" i="6"/>
  <c r="AC117" i="6"/>
  <c r="AC284" i="6"/>
  <c r="AC24" i="6"/>
  <c r="AC234" i="6"/>
  <c r="U5" i="6"/>
  <c r="U4" i="6" s="1"/>
  <c r="S219" i="6"/>
  <c r="S5" i="6" s="1"/>
  <c r="S232" i="6"/>
  <c r="U242" i="6"/>
  <c r="S242" i="6" s="1"/>
  <c r="W231" i="6"/>
  <c r="AC289" i="6"/>
  <c r="AC207" i="6"/>
  <c r="AC10" i="6"/>
  <c r="AC239" i="6"/>
  <c r="AC252" i="6"/>
  <c r="AC280" i="6"/>
  <c r="AC52" i="6"/>
  <c r="AC248" i="6"/>
  <c r="AC267" i="6"/>
  <c r="AC119" i="6"/>
  <c r="AC53" i="6"/>
  <c r="AC286" i="6"/>
  <c r="AC168" i="6"/>
  <c r="AC226" i="6"/>
  <c r="AC281" i="6"/>
  <c r="AC75" i="6"/>
  <c r="AC279" i="6"/>
  <c r="AC233" i="6"/>
  <c r="AC38" i="6"/>
  <c r="AC23" i="6"/>
  <c r="AC98" i="6"/>
  <c r="W223" i="6"/>
  <c r="Y228" i="6"/>
  <c r="W228" i="6" s="1"/>
  <c r="AB77" i="6"/>
  <c r="AC262" i="6" s="1"/>
  <c r="W282" i="6"/>
  <c r="S223" i="6"/>
  <c r="U228" i="6"/>
  <c r="S228" i="6" s="1"/>
  <c r="AC13" i="6"/>
  <c r="AC97" i="6"/>
  <c r="AC283" i="6"/>
  <c r="AC62" i="6"/>
  <c r="AC125" i="6"/>
  <c r="AC268" i="6"/>
  <c r="AC28" i="6"/>
  <c r="AC254" i="6"/>
  <c r="AC171" i="6"/>
  <c r="AC285" i="6"/>
  <c r="AC136" i="6"/>
  <c r="AC225" i="6"/>
  <c r="AC179" i="6"/>
  <c r="AC288" i="6"/>
  <c r="W245" i="6"/>
  <c r="Y256" i="6"/>
  <c r="W256" i="6" s="1"/>
  <c r="U291" i="6"/>
  <c r="S291" i="6" s="1"/>
  <c r="AC12" i="6"/>
  <c r="AC249" i="6"/>
  <c r="AC271" i="6"/>
  <c r="AC141" i="6"/>
  <c r="AC78" i="6"/>
  <c r="W277" i="6"/>
  <c r="AC265" i="6"/>
  <c r="AC20" i="6"/>
  <c r="AC263" i="6" l="1"/>
  <c r="Y242" i="6"/>
  <c r="W242" i="6" s="1"/>
  <c r="Y291" i="6"/>
  <c r="W291" i="6" s="1"/>
  <c r="N104" i="7"/>
  <c r="AC232" i="6"/>
  <c r="AC235" i="6"/>
  <c r="N196" i="7"/>
  <c r="AG20" i="6"/>
  <c r="AL20" i="6"/>
  <c r="AG141" i="6"/>
  <c r="AL141" i="6"/>
  <c r="AG125" i="6"/>
  <c r="AL125" i="6"/>
  <c r="AC231" i="6"/>
  <c r="AL13" i="6"/>
  <c r="AG13" i="6"/>
  <c r="AG98" i="6"/>
  <c r="AL98" i="6"/>
  <c r="AG23" i="6"/>
  <c r="AL23" i="6"/>
  <c r="AL38" i="6"/>
  <c r="AG38" i="6"/>
  <c r="AG168" i="6"/>
  <c r="AL168" i="6"/>
  <c r="AG119" i="6"/>
  <c r="AL119" i="6"/>
  <c r="N200" i="7"/>
  <c r="K200" i="7"/>
  <c r="J200" i="7"/>
  <c r="V200" i="7" s="1"/>
  <c r="AL117" i="6"/>
  <c r="AG117" i="6"/>
  <c r="AG16" i="6"/>
  <c r="AL16" i="6"/>
  <c r="AC260" i="6"/>
  <c r="AB273" i="6"/>
  <c r="AC273" i="6" s="1"/>
  <c r="AL105" i="6"/>
  <c r="AG105" i="6"/>
  <c r="AG21" i="6"/>
  <c r="AL21" i="6"/>
  <c r="AL136" i="6"/>
  <c r="AG136" i="6"/>
  <c r="AL171" i="6"/>
  <c r="AG171" i="6"/>
  <c r="AL28" i="6"/>
  <c r="AG28" i="6"/>
  <c r="AL62" i="6"/>
  <c r="AG62" i="6"/>
  <c r="AG97" i="6"/>
  <c r="AL97" i="6"/>
  <c r="AG52" i="6"/>
  <c r="AL52" i="6"/>
  <c r="AL10" i="6"/>
  <c r="AG10" i="6"/>
  <c r="K104" i="7"/>
  <c r="W219" i="6"/>
  <c r="W5" i="6" s="1"/>
  <c r="Y5" i="6"/>
  <c r="Y4" i="6" s="1"/>
  <c r="AG140" i="6"/>
  <c r="AL140" i="6"/>
  <c r="K196" i="7"/>
  <c r="AL78" i="6"/>
  <c r="AG78" i="6"/>
  <c r="AL12" i="6"/>
  <c r="AG12" i="6"/>
  <c r="AG179" i="6"/>
  <c r="AL179" i="6"/>
  <c r="AC77" i="6"/>
  <c r="AC282" i="6"/>
  <c r="AL75" i="6"/>
  <c r="AG75" i="6"/>
  <c r="AL139" i="6"/>
  <c r="AG139" i="6"/>
  <c r="AG11" i="6"/>
  <c r="AL11" i="6"/>
  <c r="AG99" i="6"/>
  <c r="AL99" i="6"/>
  <c r="AC27" i="6"/>
  <c r="AC277" i="6"/>
  <c r="AB291" i="6"/>
  <c r="AC291" i="6" s="1"/>
  <c r="AB219" i="6"/>
  <c r="AL210" i="6"/>
  <c r="AG210" i="6"/>
  <c r="AG169" i="6"/>
  <c r="AL169" i="6"/>
  <c r="AC224" i="6"/>
  <c r="AC245" i="6"/>
  <c r="AL53" i="6"/>
  <c r="AG53" i="6"/>
  <c r="AL207" i="6"/>
  <c r="AG207" i="6"/>
  <c r="AL24" i="6"/>
  <c r="AG24" i="6"/>
  <c r="AG15" i="6"/>
  <c r="AL15" i="6"/>
  <c r="AG14" i="6"/>
  <c r="AL14" i="6"/>
  <c r="AC251" i="6"/>
  <c r="AG9" i="6"/>
  <c r="AL9" i="6"/>
  <c r="AL19" i="6"/>
  <c r="AG19" i="6"/>
  <c r="AM59" i="6"/>
  <c r="AH59" i="6"/>
  <c r="AG30" i="6"/>
  <c r="AL30" i="6"/>
  <c r="AL35" i="6"/>
  <c r="AG35" i="6"/>
  <c r="AL206" i="6"/>
  <c r="AG206" i="6"/>
  <c r="AH18" i="6"/>
  <c r="AM18" i="6"/>
  <c r="J196" i="7" l="1"/>
  <c r="V196" i="7" s="1"/>
  <c r="J104" i="7"/>
  <c r="V104" i="7" s="1"/>
  <c r="AB242" i="6"/>
  <c r="AC242" i="6" s="1"/>
  <c r="AE219" i="6"/>
  <c r="AG219" i="6" s="1"/>
  <c r="AG5" i="6" s="1"/>
  <c r="AL223" i="6"/>
  <c r="N130" i="7"/>
  <c r="AG250" i="6"/>
  <c r="AL250" i="6"/>
  <c r="AG235" i="6"/>
  <c r="AL235" i="6"/>
  <c r="AG264" i="6"/>
  <c r="AL264" i="6"/>
  <c r="AG277" i="6"/>
  <c r="AL277" i="6"/>
  <c r="AG263" i="6"/>
  <c r="AB256" i="6"/>
  <c r="AC256" i="6" s="1"/>
  <c r="AG27" i="6"/>
  <c r="AL27" i="6"/>
  <c r="AE242" i="6"/>
  <c r="AG248" i="6"/>
  <c r="AL248" i="6"/>
  <c r="AG261" i="6"/>
  <c r="AL261" i="6"/>
  <c r="AH139" i="6"/>
  <c r="AM139" i="6"/>
  <c r="AH179" i="6"/>
  <c r="AM179" i="6"/>
  <c r="O196" i="7"/>
  <c r="AH140" i="6"/>
  <c r="AM140" i="6"/>
  <c r="AL239" i="6"/>
  <c r="AG239" i="6"/>
  <c r="AH171" i="6"/>
  <c r="AM171" i="6"/>
  <c r="AH136" i="6"/>
  <c r="AM136" i="6"/>
  <c r="AL267" i="6"/>
  <c r="AG267" i="6"/>
  <c r="AL233" i="6"/>
  <c r="AG233" i="6"/>
  <c r="AH38" i="6"/>
  <c r="AM38" i="6"/>
  <c r="AL268" i="6"/>
  <c r="AG268" i="6"/>
  <c r="AM206" i="6"/>
  <c r="AH206" i="6"/>
  <c r="AM207" i="6"/>
  <c r="AH207" i="6"/>
  <c r="AL278" i="6"/>
  <c r="AG278" i="6"/>
  <c r="AL260" i="6"/>
  <c r="AG260" i="6"/>
  <c r="AM9" i="6"/>
  <c r="AH9" i="6"/>
  <c r="AM15" i="6"/>
  <c r="AH15" i="6"/>
  <c r="AL289" i="6"/>
  <c r="AG289" i="6"/>
  <c r="AH53" i="6"/>
  <c r="AM53" i="6"/>
  <c r="AH169" i="6"/>
  <c r="AM169" i="6"/>
  <c r="AM99" i="6"/>
  <c r="AH99" i="6"/>
  <c r="AM11" i="6"/>
  <c r="AH11" i="6"/>
  <c r="AL281" i="6"/>
  <c r="AG281" i="6"/>
  <c r="AG77" i="6"/>
  <c r="AL77" i="6"/>
  <c r="AL288" i="6"/>
  <c r="AG288" i="6"/>
  <c r="AM12" i="6"/>
  <c r="AH12" i="6"/>
  <c r="J191" i="7"/>
  <c r="V191" i="7" s="1"/>
  <c r="N191" i="7"/>
  <c r="K191" i="7"/>
  <c r="AL270" i="6"/>
  <c r="AG270" i="6"/>
  <c r="O104" i="7"/>
  <c r="AM10" i="6"/>
  <c r="AH10" i="6"/>
  <c r="AL280" i="6"/>
  <c r="AG280" i="6"/>
  <c r="AG283" i="6"/>
  <c r="AL283" i="6"/>
  <c r="AH62" i="6"/>
  <c r="AM62" i="6"/>
  <c r="AH28" i="6"/>
  <c r="AM28" i="6"/>
  <c r="AH21" i="6"/>
  <c r="AM21" i="6"/>
  <c r="AH105" i="6"/>
  <c r="AM105" i="6"/>
  <c r="AH16" i="6"/>
  <c r="AM16" i="6"/>
  <c r="O200" i="7"/>
  <c r="AG226" i="6"/>
  <c r="AL226" i="6"/>
  <c r="AG245" i="6"/>
  <c r="AL245" i="6"/>
  <c r="AE256" i="6"/>
  <c r="AL271" i="6"/>
  <c r="AG271" i="6"/>
  <c r="AL265" i="6"/>
  <c r="AG265" i="6"/>
  <c r="AG247" i="6"/>
  <c r="AL247" i="6"/>
  <c r="AH35" i="6"/>
  <c r="AM35" i="6"/>
  <c r="AH30" i="6"/>
  <c r="AM30" i="6"/>
  <c r="AE228" i="6"/>
  <c r="AL251" i="6"/>
  <c r="AG251" i="6"/>
  <c r="AB228" i="6"/>
  <c r="AC228" i="6" s="1"/>
  <c r="AC223" i="6"/>
  <c r="AL236" i="6"/>
  <c r="AG236" i="6"/>
  <c r="AG253" i="6"/>
  <c r="AL253" i="6"/>
  <c r="AM24" i="6"/>
  <c r="AH24" i="6"/>
  <c r="AM210" i="6"/>
  <c r="AH210" i="6"/>
  <c r="AG249" i="6"/>
  <c r="AL249" i="6"/>
  <c r="AH78" i="6"/>
  <c r="AM78" i="6"/>
  <c r="AH52" i="6"/>
  <c r="AM52" i="6"/>
  <c r="AH97" i="6"/>
  <c r="AM97" i="6"/>
  <c r="AL254" i="6"/>
  <c r="AG254" i="6"/>
  <c r="AG225" i="6"/>
  <c r="AL225" i="6"/>
  <c r="AG266" i="6"/>
  <c r="AL266" i="6"/>
  <c r="AL240" i="6"/>
  <c r="AG240" i="6"/>
  <c r="AH117" i="6"/>
  <c r="AM117" i="6"/>
  <c r="AH119" i="6"/>
  <c r="AM119" i="6"/>
  <c r="AL286" i="6"/>
  <c r="AG286" i="6"/>
  <c r="AH23" i="6"/>
  <c r="AM23" i="6"/>
  <c r="AH13" i="6"/>
  <c r="AM13" i="6"/>
  <c r="AH20" i="6"/>
  <c r="AM20" i="6"/>
  <c r="AG246" i="6"/>
  <c r="AL246" i="6"/>
  <c r="AM19" i="6"/>
  <c r="AH19" i="6"/>
  <c r="AL237" i="6"/>
  <c r="AG237" i="6"/>
  <c r="AM14" i="6"/>
  <c r="AH14" i="6"/>
  <c r="AL234" i="6"/>
  <c r="AG234" i="6"/>
  <c r="AL287" i="6"/>
  <c r="AG287" i="6"/>
  <c r="AC219" i="6"/>
  <c r="AC5" i="6" s="1"/>
  <c r="AB5" i="6"/>
  <c r="AB4" i="6" s="1"/>
  <c r="AL238" i="6"/>
  <c r="AG238" i="6"/>
  <c r="AL269" i="6"/>
  <c r="AG269" i="6"/>
  <c r="AM75" i="6"/>
  <c r="AH75" i="6"/>
  <c r="AG262" i="6"/>
  <c r="AL262" i="6"/>
  <c r="AG252" i="6"/>
  <c r="AL252" i="6"/>
  <c r="AG231" i="6"/>
  <c r="AL231" i="6"/>
  <c r="AG285" i="6"/>
  <c r="AL285" i="6"/>
  <c r="AL284" i="6"/>
  <c r="AG284" i="6"/>
  <c r="AH168" i="6"/>
  <c r="AM168" i="6"/>
  <c r="AH98" i="6"/>
  <c r="AM98" i="6"/>
  <c r="AM125" i="6"/>
  <c r="AH125" i="6"/>
  <c r="AH141" i="6"/>
  <c r="AM141" i="6"/>
  <c r="AH250" i="6"/>
  <c r="AM250" i="6"/>
  <c r="AL219" i="6" l="1"/>
  <c r="J130" i="7"/>
  <c r="V130" i="7" s="1"/>
  <c r="J180" i="7"/>
  <c r="V180" i="7" s="1"/>
  <c r="J86" i="7"/>
  <c r="V86" i="7" s="1"/>
  <c r="AE5" i="6"/>
  <c r="AE4" i="6" s="1"/>
  <c r="F31" i="4" s="1"/>
  <c r="F32" i="4" s="1"/>
  <c r="J198" i="7"/>
  <c r="V198" i="7" s="1"/>
  <c r="AG223" i="6"/>
  <c r="J22" i="7"/>
  <c r="V22" i="7" s="1"/>
  <c r="J31" i="7"/>
  <c r="V31" i="7" s="1"/>
  <c r="J33" i="7"/>
  <c r="V33" i="7" s="1"/>
  <c r="AL224" i="6"/>
  <c r="J87" i="7"/>
  <c r="V87" i="7" s="1"/>
  <c r="AG224" i="6"/>
  <c r="K130" i="7"/>
  <c r="AL263" i="6"/>
  <c r="AE273" i="6"/>
  <c r="AL273" i="6" s="1"/>
  <c r="J144" i="7"/>
  <c r="V144" i="7" s="1"/>
  <c r="N111" i="7"/>
  <c r="J60" i="7"/>
  <c r="V60" i="7" s="1"/>
  <c r="N54" i="7"/>
  <c r="N64" i="7"/>
  <c r="N89" i="7"/>
  <c r="J41" i="7"/>
  <c r="V41" i="7" s="1"/>
  <c r="AE291" i="6"/>
  <c r="J126" i="7"/>
  <c r="V126" i="7" s="1"/>
  <c r="K126" i="7"/>
  <c r="N126" i="7"/>
  <c r="AL242" i="6"/>
  <c r="AG242" i="6"/>
  <c r="AM252" i="6"/>
  <c r="AH252" i="6"/>
  <c r="AH287" i="6"/>
  <c r="AM287" i="6"/>
  <c r="AM234" i="6"/>
  <c r="AH234" i="6"/>
  <c r="K31" i="7"/>
  <c r="J49" i="7"/>
  <c r="V49" i="7" s="1"/>
  <c r="N49" i="7"/>
  <c r="K49" i="7"/>
  <c r="AH266" i="6"/>
  <c r="AM266" i="6"/>
  <c r="N95" i="7"/>
  <c r="J95" i="7"/>
  <c r="V95" i="7" s="1"/>
  <c r="K95" i="7"/>
  <c r="AM225" i="6"/>
  <c r="AH225" i="6"/>
  <c r="AM254" i="6"/>
  <c r="AH254" i="6"/>
  <c r="K72" i="7"/>
  <c r="N72" i="7"/>
  <c r="J72" i="7"/>
  <c r="V72" i="7" s="1"/>
  <c r="J204" i="7"/>
  <c r="V204" i="7" s="1"/>
  <c r="K204" i="7"/>
  <c r="N204" i="7"/>
  <c r="J190" i="7"/>
  <c r="V190" i="7" s="1"/>
  <c r="K190" i="7"/>
  <c r="N190" i="7"/>
  <c r="AM219" i="6"/>
  <c r="AM5" i="6" s="1"/>
  <c r="AH219" i="6"/>
  <c r="AH5" i="6" s="1"/>
  <c r="AF5" i="6"/>
  <c r="AM247" i="6"/>
  <c r="AH247" i="6"/>
  <c r="AM245" i="6"/>
  <c r="AH245" i="6"/>
  <c r="AM226" i="6"/>
  <c r="AH226" i="6"/>
  <c r="S200" i="7"/>
  <c r="R200" i="7"/>
  <c r="S104" i="7"/>
  <c r="R104" i="7"/>
  <c r="O191" i="7"/>
  <c r="K194" i="7"/>
  <c r="N194" i="7"/>
  <c r="J194" i="7"/>
  <c r="V194" i="7" s="1"/>
  <c r="AH281" i="6"/>
  <c r="AM281" i="6"/>
  <c r="N174" i="7"/>
  <c r="J174" i="7"/>
  <c r="V174" i="7" s="1"/>
  <c r="K174" i="7"/>
  <c r="AM278" i="6"/>
  <c r="AH278" i="6"/>
  <c r="K87" i="7"/>
  <c r="N87" i="7"/>
  <c r="N177" i="7"/>
  <c r="J177" i="7"/>
  <c r="V177" i="7" s="1"/>
  <c r="K177" i="7"/>
  <c r="AH246" i="6"/>
  <c r="AM246" i="6"/>
  <c r="K51" i="7"/>
  <c r="N51" i="7"/>
  <c r="J51" i="7"/>
  <c r="V51" i="7" s="1"/>
  <c r="AH249" i="6"/>
  <c r="AM249" i="6"/>
  <c r="J181" i="7"/>
  <c r="V181" i="7" s="1"/>
  <c r="N181" i="7"/>
  <c r="K181" i="7"/>
  <c r="AH253" i="6"/>
  <c r="AM253" i="6"/>
  <c r="AM236" i="6"/>
  <c r="AH236" i="6"/>
  <c r="K22" i="7"/>
  <c r="N22" i="7"/>
  <c r="AM271" i="6"/>
  <c r="AH271" i="6"/>
  <c r="J81" i="7"/>
  <c r="V81" i="7" s="1"/>
  <c r="K81" i="7"/>
  <c r="N81" i="7"/>
  <c r="N138" i="7"/>
  <c r="K138" i="7"/>
  <c r="J138" i="7"/>
  <c r="V138" i="7" s="1"/>
  <c r="AM288" i="6"/>
  <c r="AH288" i="6"/>
  <c r="AH77" i="6"/>
  <c r="AM77" i="6"/>
  <c r="K178" i="7"/>
  <c r="J178" i="7"/>
  <c r="V178" i="7" s="1"/>
  <c r="N178" i="7"/>
  <c r="AH289" i="6"/>
  <c r="AM289" i="6"/>
  <c r="K153" i="7"/>
  <c r="N153" i="7"/>
  <c r="J153" i="7"/>
  <c r="V153" i="7" s="1"/>
  <c r="J32" i="7"/>
  <c r="V32" i="7" s="1"/>
  <c r="K32" i="7"/>
  <c r="N32" i="7"/>
  <c r="AK1" i="6"/>
  <c r="F34" i="4" s="1"/>
  <c r="AM233" i="6"/>
  <c r="AH233" i="6"/>
  <c r="K67" i="7"/>
  <c r="N67" i="7"/>
  <c r="J67" i="7"/>
  <c r="V67" i="7" s="1"/>
  <c r="AM239" i="6"/>
  <c r="AH239" i="6"/>
  <c r="N33" i="7"/>
  <c r="K33" i="7"/>
  <c r="J133" i="7"/>
  <c r="V133" i="7" s="1"/>
  <c r="K133" i="7"/>
  <c r="N133" i="7"/>
  <c r="AH284" i="6"/>
  <c r="AM284" i="6"/>
  <c r="J107" i="7"/>
  <c r="V107" i="7" s="1"/>
  <c r="N107" i="7"/>
  <c r="K107" i="7"/>
  <c r="AH231" i="6"/>
  <c r="AM231" i="6"/>
  <c r="N147" i="7"/>
  <c r="K147" i="7"/>
  <c r="J147" i="7"/>
  <c r="V147" i="7" s="1"/>
  <c r="AM262" i="6"/>
  <c r="AH262" i="6"/>
  <c r="AH238" i="6"/>
  <c r="AM238" i="6"/>
  <c r="J121" i="7"/>
  <c r="V121" i="7" s="1"/>
  <c r="N121" i="7"/>
  <c r="K121" i="7"/>
  <c r="K180" i="7"/>
  <c r="K144" i="7"/>
  <c r="N144" i="7"/>
  <c r="K111" i="7"/>
  <c r="J111" i="7"/>
  <c r="V111" i="7" s="1"/>
  <c r="N43" i="7"/>
  <c r="J43" i="7"/>
  <c r="V43" i="7" s="1"/>
  <c r="K43" i="7"/>
  <c r="AH240" i="6"/>
  <c r="AM240" i="6"/>
  <c r="K60" i="7"/>
  <c r="K202" i="7"/>
  <c r="N202" i="7"/>
  <c r="J202" i="7"/>
  <c r="V202" i="7" s="1"/>
  <c r="O130" i="7"/>
  <c r="K160" i="7"/>
  <c r="N160" i="7"/>
  <c r="J160" i="7"/>
  <c r="V160" i="7" s="1"/>
  <c r="AM251" i="6"/>
  <c r="AH251" i="6"/>
  <c r="AL5" i="6"/>
  <c r="AG228" i="6"/>
  <c r="AL228" i="6"/>
  <c r="N79" i="7"/>
  <c r="J79" i="7"/>
  <c r="V79" i="7" s="1"/>
  <c r="K79" i="7"/>
  <c r="AH265" i="6"/>
  <c r="AM265" i="6"/>
  <c r="K198" i="7"/>
  <c r="N198" i="7"/>
  <c r="J106" i="7"/>
  <c r="V106" i="7" s="1"/>
  <c r="K106" i="7"/>
  <c r="N106" i="7"/>
  <c r="J170" i="7"/>
  <c r="V170" i="7" s="1"/>
  <c r="K170" i="7"/>
  <c r="N170" i="7"/>
  <c r="AL282" i="6"/>
  <c r="AG282" i="6"/>
  <c r="N70" i="7"/>
  <c r="K70" i="7"/>
  <c r="J70" i="7"/>
  <c r="V70" i="7" s="1"/>
  <c r="AK2" i="6"/>
  <c r="F35" i="4" s="1"/>
  <c r="AM268" i="6"/>
  <c r="AH268" i="6"/>
  <c r="AM267" i="6"/>
  <c r="AH267" i="6"/>
  <c r="K84" i="7"/>
  <c r="N84" i="7"/>
  <c r="J84" i="7"/>
  <c r="V84" i="7" s="1"/>
  <c r="J114" i="7"/>
  <c r="V114" i="7" s="1"/>
  <c r="N114" i="7"/>
  <c r="K114" i="7"/>
  <c r="S196" i="7"/>
  <c r="R196" i="7"/>
  <c r="AM224" i="6"/>
  <c r="AH224" i="6"/>
  <c r="N137" i="7"/>
  <c r="K137" i="7"/>
  <c r="J137" i="7"/>
  <c r="V137" i="7" s="1"/>
  <c r="AG232" i="6"/>
  <c r="AL232" i="6"/>
  <c r="K41" i="7"/>
  <c r="N41" i="7"/>
  <c r="AM263" i="6"/>
  <c r="AH263" i="6"/>
  <c r="AH285" i="6"/>
  <c r="AM285" i="6"/>
  <c r="AH269" i="6"/>
  <c r="AM269" i="6"/>
  <c r="AM237" i="6"/>
  <c r="AH237" i="6"/>
  <c r="AH286" i="6"/>
  <c r="AM286" i="6"/>
  <c r="K61" i="7"/>
  <c r="J61" i="7"/>
  <c r="V61" i="7" s="1"/>
  <c r="N61" i="7"/>
  <c r="N47" i="7"/>
  <c r="K47" i="7"/>
  <c r="J47" i="7"/>
  <c r="V47" i="7" s="1"/>
  <c r="N86" i="7"/>
  <c r="K86" i="7"/>
  <c r="K159" i="7"/>
  <c r="J159" i="7"/>
  <c r="V159" i="7" s="1"/>
  <c r="N159" i="7"/>
  <c r="AH223" i="6"/>
  <c r="AM223" i="6"/>
  <c r="J193" i="7"/>
  <c r="V193" i="7" s="1"/>
  <c r="K193" i="7"/>
  <c r="N193" i="7"/>
  <c r="AG256" i="6"/>
  <c r="AL256" i="6"/>
  <c r="N145" i="7"/>
  <c r="J145" i="7"/>
  <c r="V145" i="7" s="1"/>
  <c r="K145" i="7"/>
  <c r="AM283" i="6"/>
  <c r="AH283" i="6"/>
  <c r="AH280" i="6"/>
  <c r="AM280" i="6"/>
  <c r="N188" i="7"/>
  <c r="K188" i="7"/>
  <c r="J188" i="7"/>
  <c r="V188" i="7" s="1"/>
  <c r="AH270" i="6"/>
  <c r="AM270" i="6"/>
  <c r="K146" i="7"/>
  <c r="N146" i="7"/>
  <c r="J146" i="7"/>
  <c r="V146" i="7" s="1"/>
  <c r="AH260" i="6"/>
  <c r="AM260" i="6"/>
  <c r="N156" i="7"/>
  <c r="J156" i="7"/>
  <c r="V156" i="7" s="1"/>
  <c r="K156" i="7"/>
  <c r="K197" i="7"/>
  <c r="J197" i="7"/>
  <c r="V197" i="7" s="1"/>
  <c r="N197" i="7"/>
  <c r="K120" i="7"/>
  <c r="N120" i="7"/>
  <c r="J120" i="7"/>
  <c r="V120" i="7" s="1"/>
  <c r="J185" i="7"/>
  <c r="V185" i="7" s="1"/>
  <c r="N185" i="7"/>
  <c r="K185" i="7"/>
  <c r="AM261" i="6"/>
  <c r="AH261" i="6"/>
  <c r="AM248" i="6"/>
  <c r="AH248" i="6"/>
  <c r="AG279" i="6"/>
  <c r="AL279" i="6"/>
  <c r="AH27" i="6"/>
  <c r="AM27" i="6"/>
  <c r="K56" i="7"/>
  <c r="J56" i="7"/>
  <c r="V56" i="7" s="1"/>
  <c r="N56" i="7"/>
  <c r="J29" i="7"/>
  <c r="V29" i="7" s="1"/>
  <c r="N29" i="7"/>
  <c r="K29" i="7"/>
  <c r="AM277" i="6"/>
  <c r="AH277" i="6"/>
  <c r="AM264" i="6"/>
  <c r="AH264" i="6"/>
  <c r="J64" i="7"/>
  <c r="V64" i="7" s="1"/>
  <c r="K64" i="7"/>
  <c r="AM235" i="6"/>
  <c r="AH235" i="6"/>
  <c r="N31" i="7" l="1"/>
  <c r="N60" i="7"/>
  <c r="N180" i="7"/>
  <c r="AG273" i="6"/>
  <c r="AM2" i="6"/>
  <c r="F37" i="4" s="1"/>
  <c r="N112" i="7"/>
  <c r="J54" i="7"/>
  <c r="V54" i="7" s="1"/>
  <c r="AG291" i="6"/>
  <c r="J80" i="7"/>
  <c r="V80" i="7" s="1"/>
  <c r="K54" i="7"/>
  <c r="N134" i="7"/>
  <c r="J101" i="7"/>
  <c r="V101" i="7" s="1"/>
  <c r="AL291" i="6"/>
  <c r="J89" i="7"/>
  <c r="V89" i="7" s="1"/>
  <c r="N149" i="7"/>
  <c r="K89" i="7"/>
  <c r="O89" i="7" s="1"/>
  <c r="N116" i="7"/>
  <c r="J214" i="7"/>
  <c r="V214" i="7" s="1"/>
  <c r="J36" i="7"/>
  <c r="V36" i="7" s="1"/>
  <c r="K36" i="7"/>
  <c r="N36" i="7"/>
  <c r="O197" i="7"/>
  <c r="K68" i="7"/>
  <c r="J68" i="7"/>
  <c r="V68" i="7" s="1"/>
  <c r="N68" i="7"/>
  <c r="O185" i="7"/>
  <c r="J209" i="7"/>
  <c r="V209" i="7" s="1"/>
  <c r="N209" i="7"/>
  <c r="K209" i="7"/>
  <c r="AM1" i="6"/>
  <c r="F36" i="4" s="1"/>
  <c r="O145" i="7"/>
  <c r="O193" i="7"/>
  <c r="J148" i="7"/>
  <c r="V148" i="7" s="1"/>
  <c r="K148" i="7"/>
  <c r="N148" i="7"/>
  <c r="K161" i="7"/>
  <c r="J161" i="7"/>
  <c r="V161" i="7" s="1"/>
  <c r="N161" i="7"/>
  <c r="J151" i="7"/>
  <c r="V151" i="7" s="1"/>
  <c r="K151" i="7"/>
  <c r="N151" i="7"/>
  <c r="AM228" i="6"/>
  <c r="AH228" i="6"/>
  <c r="K115" i="7"/>
  <c r="N115" i="7"/>
  <c r="J115" i="7"/>
  <c r="V115" i="7" s="1"/>
  <c r="S130" i="7"/>
  <c r="R130" i="7"/>
  <c r="O202" i="7"/>
  <c r="N199" i="7"/>
  <c r="K199" i="7"/>
  <c r="J199" i="7"/>
  <c r="V199" i="7" s="1"/>
  <c r="J134" i="7"/>
  <c r="V134" i="7" s="1"/>
  <c r="K134" i="7"/>
  <c r="J63" i="7"/>
  <c r="V63" i="7" s="1"/>
  <c r="K63" i="7"/>
  <c r="N63" i="7"/>
  <c r="K26" i="7"/>
  <c r="N26" i="7"/>
  <c r="J26" i="7"/>
  <c r="V26" i="7" s="1"/>
  <c r="O32" i="7"/>
  <c r="O138" i="7"/>
  <c r="J74" i="7"/>
  <c r="V74" i="7" s="1"/>
  <c r="N74" i="7"/>
  <c r="K74" i="7"/>
  <c r="O22" i="7"/>
  <c r="N71" i="7"/>
  <c r="J71" i="7"/>
  <c r="V71" i="7" s="1"/>
  <c r="K71" i="7"/>
  <c r="O87" i="7"/>
  <c r="N44" i="7"/>
  <c r="K44" i="7"/>
  <c r="J44" i="7"/>
  <c r="V44" i="7" s="1"/>
  <c r="J45" i="7"/>
  <c r="V45" i="7" s="1"/>
  <c r="N45" i="7"/>
  <c r="K45" i="7"/>
  <c r="O194" i="7"/>
  <c r="N65" i="7"/>
  <c r="J65" i="7"/>
  <c r="V65" i="7" s="1"/>
  <c r="K65" i="7"/>
  <c r="J83" i="7"/>
  <c r="V83" i="7" s="1"/>
  <c r="K83" i="7"/>
  <c r="N83" i="7"/>
  <c r="W200" i="7"/>
  <c r="U200" i="7"/>
  <c r="K103" i="7"/>
  <c r="N103" i="7"/>
  <c r="J103" i="7"/>
  <c r="V103" i="7" s="1"/>
  <c r="N215" i="7"/>
  <c r="J215" i="7"/>
  <c r="V215" i="7" s="1"/>
  <c r="K215" i="7"/>
  <c r="K131" i="7"/>
  <c r="N131" i="7"/>
  <c r="J131" i="7"/>
  <c r="V131" i="7" s="1"/>
  <c r="N162" i="7"/>
  <c r="J162" i="7"/>
  <c r="V162" i="7" s="1"/>
  <c r="K162" i="7"/>
  <c r="J158" i="7"/>
  <c r="V158" i="7" s="1"/>
  <c r="K158" i="7"/>
  <c r="N158" i="7"/>
  <c r="O64" i="7"/>
  <c r="O29" i="7"/>
  <c r="AH279" i="6"/>
  <c r="AM279" i="6"/>
  <c r="O159" i="7"/>
  <c r="N173" i="7"/>
  <c r="J173" i="7"/>
  <c r="V173" i="7" s="1"/>
  <c r="K173" i="7"/>
  <c r="N216" i="7"/>
  <c r="J216" i="7"/>
  <c r="V216" i="7" s="1"/>
  <c r="K216" i="7"/>
  <c r="J165" i="7"/>
  <c r="V165" i="7" s="1"/>
  <c r="N165" i="7"/>
  <c r="K165" i="7"/>
  <c r="J118" i="7"/>
  <c r="V118" i="7" s="1"/>
  <c r="K118" i="7"/>
  <c r="N118" i="7"/>
  <c r="J94" i="7"/>
  <c r="V94" i="7" s="1"/>
  <c r="N94" i="7"/>
  <c r="K94" i="7"/>
  <c r="J110" i="7"/>
  <c r="V110" i="7" s="1"/>
  <c r="N110" i="7"/>
  <c r="K110" i="7"/>
  <c r="AM282" i="6"/>
  <c r="AH282" i="6"/>
  <c r="O170" i="7"/>
  <c r="O198" i="7"/>
  <c r="O160" i="7"/>
  <c r="J132" i="7"/>
  <c r="V132" i="7" s="1"/>
  <c r="K132" i="7"/>
  <c r="N132" i="7"/>
  <c r="O111" i="7"/>
  <c r="K48" i="7"/>
  <c r="J48" i="7"/>
  <c r="V48" i="7" s="1"/>
  <c r="N48" i="7"/>
  <c r="K176" i="7"/>
  <c r="J176" i="7"/>
  <c r="V176" i="7" s="1"/>
  <c r="N176" i="7"/>
  <c r="O107" i="7"/>
  <c r="O133" i="7"/>
  <c r="O67" i="7"/>
  <c r="K112" i="7"/>
  <c r="J112" i="7"/>
  <c r="V112" i="7" s="1"/>
  <c r="K76" i="7"/>
  <c r="J76" i="7"/>
  <c r="V76" i="7" s="1"/>
  <c r="N76" i="7"/>
  <c r="O181" i="7"/>
  <c r="O174" i="7"/>
  <c r="K37" i="7"/>
  <c r="N37" i="7"/>
  <c r="J37" i="7"/>
  <c r="V37" i="7" s="1"/>
  <c r="K101" i="7"/>
  <c r="O190" i="7"/>
  <c r="O72" i="7"/>
  <c r="O49" i="7"/>
  <c r="K184" i="7"/>
  <c r="N184" i="7"/>
  <c r="J184" i="7"/>
  <c r="V184" i="7" s="1"/>
  <c r="O126" i="7"/>
  <c r="K142" i="7"/>
  <c r="N142" i="7"/>
  <c r="J142" i="7"/>
  <c r="V142" i="7" s="1"/>
  <c r="N108" i="7"/>
  <c r="K108" i="7"/>
  <c r="J108" i="7"/>
  <c r="V108" i="7" s="1"/>
  <c r="O56" i="7"/>
  <c r="N172" i="7"/>
  <c r="J172" i="7"/>
  <c r="V172" i="7" s="1"/>
  <c r="K172" i="7"/>
  <c r="J152" i="7"/>
  <c r="V152" i="7" s="1"/>
  <c r="K152" i="7"/>
  <c r="N152" i="7"/>
  <c r="N186" i="7"/>
  <c r="J186" i="7"/>
  <c r="V186" i="7" s="1"/>
  <c r="K186" i="7"/>
  <c r="O120" i="7"/>
  <c r="O156" i="7"/>
  <c r="O146" i="7"/>
  <c r="O188" i="7"/>
  <c r="AM256" i="6"/>
  <c r="AH256" i="6"/>
  <c r="O47" i="7"/>
  <c r="J91" i="7"/>
  <c r="V91" i="7" s="1"/>
  <c r="N91" i="7"/>
  <c r="K91" i="7"/>
  <c r="J34" i="7"/>
  <c r="V34" i="7" s="1"/>
  <c r="N34" i="7"/>
  <c r="K34" i="7"/>
  <c r="O41" i="7"/>
  <c r="O137" i="7"/>
  <c r="K116" i="7"/>
  <c r="J116" i="7"/>
  <c r="V116" i="7" s="1"/>
  <c r="O114" i="7"/>
  <c r="O84" i="7"/>
  <c r="O70" i="7"/>
  <c r="J69" i="7"/>
  <c r="V69" i="7" s="1"/>
  <c r="K69" i="7"/>
  <c r="N69" i="7"/>
  <c r="O180" i="7"/>
  <c r="O147" i="7"/>
  <c r="K58" i="7"/>
  <c r="N58" i="7"/>
  <c r="J58" i="7"/>
  <c r="V58" i="7" s="1"/>
  <c r="K201" i="7"/>
  <c r="N201" i="7"/>
  <c r="J201" i="7"/>
  <c r="V201" i="7" s="1"/>
  <c r="J46" i="7"/>
  <c r="V46" i="7" s="1"/>
  <c r="N46" i="7"/>
  <c r="K46" i="7"/>
  <c r="AM273" i="6"/>
  <c r="AH273" i="6"/>
  <c r="O81" i="7"/>
  <c r="J66" i="7"/>
  <c r="V66" i="7" s="1"/>
  <c r="K66" i="7"/>
  <c r="N66" i="7"/>
  <c r="O51" i="7"/>
  <c r="J128" i="7"/>
  <c r="V128" i="7" s="1"/>
  <c r="K128" i="7"/>
  <c r="N128" i="7"/>
  <c r="N113" i="7"/>
  <c r="J113" i="7"/>
  <c r="V113" i="7" s="1"/>
  <c r="K113" i="7"/>
  <c r="J150" i="7"/>
  <c r="V150" i="7" s="1"/>
  <c r="N150" i="7"/>
  <c r="K150" i="7"/>
  <c r="O95" i="7"/>
  <c r="O31" i="7"/>
  <c r="AH242" i="6"/>
  <c r="AM242" i="6"/>
  <c r="N167" i="7"/>
  <c r="K167" i="7"/>
  <c r="J167" i="7"/>
  <c r="V167" i="7" s="1"/>
  <c r="K50" i="7"/>
  <c r="J50" i="7"/>
  <c r="V50" i="7" s="1"/>
  <c r="N50" i="7"/>
  <c r="O86" i="7"/>
  <c r="O61" i="7"/>
  <c r="K25" i="7"/>
  <c r="N25" i="7"/>
  <c r="J25" i="7"/>
  <c r="V25" i="7" s="1"/>
  <c r="J55" i="7"/>
  <c r="V55" i="7" s="1"/>
  <c r="K55" i="7"/>
  <c r="N55" i="7"/>
  <c r="AM232" i="6"/>
  <c r="AH232" i="6"/>
  <c r="K143" i="7"/>
  <c r="N143" i="7"/>
  <c r="J143" i="7"/>
  <c r="V143" i="7" s="1"/>
  <c r="W196" i="7"/>
  <c r="U196" i="7"/>
  <c r="J217" i="7"/>
  <c r="V217" i="7" s="1"/>
  <c r="K217" i="7"/>
  <c r="N217" i="7"/>
  <c r="O106" i="7"/>
  <c r="O79" i="7"/>
  <c r="O60" i="7"/>
  <c r="O43" i="7"/>
  <c r="O144" i="7"/>
  <c r="O121" i="7"/>
  <c r="N122" i="7"/>
  <c r="J122" i="7"/>
  <c r="V122" i="7" s="1"/>
  <c r="K122" i="7"/>
  <c r="N212" i="7"/>
  <c r="K212" i="7"/>
  <c r="J212" i="7"/>
  <c r="V212" i="7" s="1"/>
  <c r="O33" i="7"/>
  <c r="O153" i="7"/>
  <c r="O178" i="7"/>
  <c r="K80" i="7"/>
  <c r="O54" i="7"/>
  <c r="K149" i="7"/>
  <c r="J90" i="7"/>
  <c r="V90" i="7" s="1"/>
  <c r="N90" i="7"/>
  <c r="K90" i="7"/>
  <c r="K123" i="7"/>
  <c r="N123" i="7"/>
  <c r="J123" i="7"/>
  <c r="V123" i="7" s="1"/>
  <c r="J175" i="7"/>
  <c r="V175" i="7" s="1"/>
  <c r="N175" i="7"/>
  <c r="K175" i="7"/>
  <c r="O177" i="7"/>
  <c r="J85" i="7"/>
  <c r="V85" i="7" s="1"/>
  <c r="K85" i="7"/>
  <c r="N85" i="7"/>
  <c r="J213" i="7"/>
  <c r="V213" i="7" s="1"/>
  <c r="N213" i="7"/>
  <c r="K213" i="7"/>
  <c r="S191" i="7"/>
  <c r="R191" i="7"/>
  <c r="W104" i="7"/>
  <c r="U104" i="7"/>
  <c r="O204" i="7"/>
  <c r="K17" i="7"/>
  <c r="N17" i="7"/>
  <c r="J17" i="7"/>
  <c r="V17" i="7" s="1"/>
  <c r="AM291" i="6"/>
  <c r="AH291" i="6"/>
  <c r="J149" i="7" l="1"/>
  <c r="V149" i="7" s="1"/>
  <c r="N80" i="7"/>
  <c r="N101" i="7"/>
  <c r="J187" i="7"/>
  <c r="V187" i="7" s="1"/>
  <c r="N214" i="7"/>
  <c r="K214" i="7"/>
  <c r="O85" i="7"/>
  <c r="S177" i="7"/>
  <c r="R177" i="7"/>
  <c r="K192" i="7"/>
  <c r="J192" i="7"/>
  <c r="V192" i="7" s="1"/>
  <c r="N192" i="7"/>
  <c r="O80" i="7"/>
  <c r="S33" i="7"/>
  <c r="R33" i="7"/>
  <c r="S121" i="7"/>
  <c r="R121" i="7"/>
  <c r="S144" i="7"/>
  <c r="R144" i="7"/>
  <c r="K154" i="7"/>
  <c r="J154" i="7"/>
  <c r="V154" i="7" s="1"/>
  <c r="N154" i="7"/>
  <c r="O55" i="7"/>
  <c r="N92" i="7"/>
  <c r="J92" i="7"/>
  <c r="V92" i="7" s="1"/>
  <c r="K92" i="7"/>
  <c r="S81" i="7"/>
  <c r="R81" i="7"/>
  <c r="S147" i="7"/>
  <c r="R147" i="7"/>
  <c r="S47" i="7"/>
  <c r="R47" i="7"/>
  <c r="S120" i="7"/>
  <c r="R120" i="7"/>
  <c r="O152" i="7"/>
  <c r="O142" i="7"/>
  <c r="O37" i="7"/>
  <c r="K182" i="7"/>
  <c r="N182" i="7"/>
  <c r="J182" i="7"/>
  <c r="V182" i="7" s="1"/>
  <c r="S133" i="7"/>
  <c r="R133" i="7"/>
  <c r="J96" i="7"/>
  <c r="V96" i="7" s="1"/>
  <c r="K96" i="7"/>
  <c r="N96" i="7"/>
  <c r="O110" i="7"/>
  <c r="S159" i="7"/>
  <c r="R159" i="7"/>
  <c r="O158" i="7"/>
  <c r="S194" i="7"/>
  <c r="R194" i="7"/>
  <c r="O71" i="7"/>
  <c r="S22" i="7"/>
  <c r="R22" i="7"/>
  <c r="S32" i="7"/>
  <c r="R32" i="7"/>
  <c r="S89" i="7"/>
  <c r="R89" i="7"/>
  <c r="N203" i="7"/>
  <c r="J203" i="7"/>
  <c r="V203" i="7" s="1"/>
  <c r="K203" i="7"/>
  <c r="K57" i="7"/>
  <c r="J57" i="7"/>
  <c r="V57" i="7" s="1"/>
  <c r="N57" i="7"/>
  <c r="O148" i="7"/>
  <c r="S193" i="7"/>
  <c r="R193" i="7"/>
  <c r="K100" i="7"/>
  <c r="N100" i="7"/>
  <c r="J100" i="7"/>
  <c r="V100" i="7" s="1"/>
  <c r="O209" i="7"/>
  <c r="S185" i="7"/>
  <c r="R185" i="7"/>
  <c r="O36" i="7"/>
  <c r="N42" i="7"/>
  <c r="K42" i="7"/>
  <c r="J42" i="7"/>
  <c r="V42" i="7" s="1"/>
  <c r="O175" i="7"/>
  <c r="O123" i="7"/>
  <c r="O90" i="7"/>
  <c r="O149" i="7"/>
  <c r="O122" i="7"/>
  <c r="O143" i="7"/>
  <c r="O25" i="7"/>
  <c r="S61" i="7"/>
  <c r="R61" i="7"/>
  <c r="O50" i="7"/>
  <c r="N88" i="7"/>
  <c r="K88" i="7"/>
  <c r="J88" i="7"/>
  <c r="V88" i="7" s="1"/>
  <c r="O113" i="7"/>
  <c r="O128" i="7"/>
  <c r="O66" i="7"/>
  <c r="J109" i="7"/>
  <c r="V109" i="7" s="1"/>
  <c r="N109" i="7"/>
  <c r="K109" i="7"/>
  <c r="S180" i="7"/>
  <c r="R180" i="7"/>
  <c r="O69" i="7"/>
  <c r="S114" i="7"/>
  <c r="R114" i="7"/>
  <c r="O116" i="7"/>
  <c r="O34" i="7"/>
  <c r="S188" i="7"/>
  <c r="R188" i="7"/>
  <c r="S146" i="7"/>
  <c r="R146" i="7"/>
  <c r="O186" i="7"/>
  <c r="S126" i="7"/>
  <c r="R126" i="7"/>
  <c r="S72" i="7"/>
  <c r="R72" i="7"/>
  <c r="S190" i="7"/>
  <c r="R190" i="7"/>
  <c r="O101" i="7"/>
  <c r="S174" i="7"/>
  <c r="R174" i="7"/>
  <c r="S181" i="7"/>
  <c r="R181" i="7"/>
  <c r="O76" i="7"/>
  <c r="O112" i="7"/>
  <c r="O48" i="7"/>
  <c r="O132" i="7"/>
  <c r="S198" i="7"/>
  <c r="R198" i="7"/>
  <c r="O94" i="7"/>
  <c r="O165" i="7"/>
  <c r="O173" i="7"/>
  <c r="O162" i="7"/>
  <c r="K187" i="7"/>
  <c r="O83" i="7"/>
  <c r="N135" i="7"/>
  <c r="K135" i="7"/>
  <c r="J135" i="7"/>
  <c r="V135" i="7" s="1"/>
  <c r="O74" i="7"/>
  <c r="O26" i="7"/>
  <c r="O134" i="7"/>
  <c r="N127" i="7"/>
  <c r="J127" i="7"/>
  <c r="V127" i="7" s="1"/>
  <c r="K127" i="7"/>
  <c r="W191" i="7"/>
  <c r="U191" i="7"/>
  <c r="O213" i="7"/>
  <c r="S54" i="7"/>
  <c r="R54" i="7"/>
  <c r="S178" i="7"/>
  <c r="R178" i="7"/>
  <c r="O212" i="7"/>
  <c r="S60" i="7"/>
  <c r="R60" i="7"/>
  <c r="S79" i="7"/>
  <c r="R79" i="7"/>
  <c r="S86" i="7"/>
  <c r="R86" i="7"/>
  <c r="O167" i="7"/>
  <c r="J195" i="7"/>
  <c r="V195" i="7" s="1"/>
  <c r="K195" i="7"/>
  <c r="N195" i="7"/>
  <c r="K124" i="7"/>
  <c r="N124" i="7"/>
  <c r="J124" i="7"/>
  <c r="V124" i="7" s="1"/>
  <c r="S51" i="7"/>
  <c r="R51" i="7"/>
  <c r="O46" i="7"/>
  <c r="S137" i="7"/>
  <c r="R137" i="7"/>
  <c r="S41" i="7"/>
  <c r="R41" i="7"/>
  <c r="O91" i="7"/>
  <c r="S156" i="7"/>
  <c r="R156" i="7"/>
  <c r="S56" i="7"/>
  <c r="R56" i="7"/>
  <c r="S49" i="7"/>
  <c r="R49" i="7"/>
  <c r="K211" i="7"/>
  <c r="N211" i="7"/>
  <c r="J211" i="7"/>
  <c r="V211" i="7" s="1"/>
  <c r="S170" i="7"/>
  <c r="R170" i="7"/>
  <c r="O118" i="7"/>
  <c r="K82" i="7"/>
  <c r="J82" i="7"/>
  <c r="V82" i="7" s="1"/>
  <c r="N82" i="7"/>
  <c r="S64" i="7"/>
  <c r="R64" i="7"/>
  <c r="Y200" i="7"/>
  <c r="AB200" i="7" s="1"/>
  <c r="O65" i="7"/>
  <c r="O45" i="7"/>
  <c r="O44" i="7"/>
  <c r="S138" i="7"/>
  <c r="R138" i="7"/>
  <c r="J205" i="7"/>
  <c r="V205" i="7" s="1"/>
  <c r="K205" i="7"/>
  <c r="N205" i="7"/>
  <c r="W130" i="7"/>
  <c r="U130" i="7"/>
  <c r="N163" i="7"/>
  <c r="J163" i="7"/>
  <c r="V163" i="7" s="1"/>
  <c r="K163" i="7"/>
  <c r="O151" i="7"/>
  <c r="S145" i="7"/>
  <c r="R145" i="7"/>
  <c r="K189" i="7"/>
  <c r="N189" i="7"/>
  <c r="J189" i="7"/>
  <c r="V189" i="7" s="1"/>
  <c r="O68" i="7"/>
  <c r="S197" i="7"/>
  <c r="R197" i="7"/>
  <c r="Y104" i="7"/>
  <c r="AB104" i="7" s="1"/>
  <c r="O17" i="7"/>
  <c r="S204" i="7"/>
  <c r="R204" i="7"/>
  <c r="N73" i="7"/>
  <c r="K73" i="7"/>
  <c r="J73" i="7"/>
  <c r="V73" i="7" s="1"/>
  <c r="S153" i="7"/>
  <c r="R153" i="7"/>
  <c r="S43" i="7"/>
  <c r="R43" i="7"/>
  <c r="S106" i="7"/>
  <c r="R106" i="7"/>
  <c r="O217" i="7"/>
  <c r="Y196" i="7"/>
  <c r="AB196" i="7" s="1"/>
  <c r="S31" i="7"/>
  <c r="R31" i="7"/>
  <c r="S95" i="7"/>
  <c r="R95" i="7"/>
  <c r="O150" i="7"/>
  <c r="J166" i="7"/>
  <c r="V166" i="7" s="1"/>
  <c r="K166" i="7"/>
  <c r="N166" i="7"/>
  <c r="O201" i="7"/>
  <c r="O58" i="7"/>
  <c r="N157" i="7"/>
  <c r="J157" i="7"/>
  <c r="V157" i="7" s="1"/>
  <c r="K157" i="7"/>
  <c r="S70" i="7"/>
  <c r="R70" i="7"/>
  <c r="S84" i="7"/>
  <c r="R84" i="7"/>
  <c r="O172" i="7"/>
  <c r="O108" i="7"/>
  <c r="O184" i="7"/>
  <c r="S67" i="7"/>
  <c r="R67" i="7"/>
  <c r="S107" i="7"/>
  <c r="R107" i="7"/>
  <c r="O176" i="7"/>
  <c r="S111" i="7"/>
  <c r="R111" i="7"/>
  <c r="S160" i="7"/>
  <c r="R160" i="7"/>
  <c r="O216" i="7"/>
  <c r="N208" i="7"/>
  <c r="J208" i="7"/>
  <c r="V208" i="7" s="1"/>
  <c r="K208" i="7"/>
  <c r="S29" i="7"/>
  <c r="R29" i="7"/>
  <c r="O131" i="7"/>
  <c r="O215" i="7"/>
  <c r="O103" i="7"/>
  <c r="S87" i="7"/>
  <c r="R87" i="7"/>
  <c r="O63" i="7"/>
  <c r="O199" i="7"/>
  <c r="S202" i="7"/>
  <c r="R202" i="7"/>
  <c r="O115" i="7"/>
  <c r="O161" i="7"/>
  <c r="N187" i="7" l="1"/>
  <c r="O214" i="7"/>
  <c r="K164" i="7"/>
  <c r="N164" i="7"/>
  <c r="J164" i="7"/>
  <c r="V164" i="7" s="1"/>
  <c r="K102" i="7"/>
  <c r="J102" i="7"/>
  <c r="V102" i="7" s="1"/>
  <c r="N102" i="7"/>
  <c r="J39" i="7"/>
  <c r="V39" i="7" s="1"/>
  <c r="N39" i="7"/>
  <c r="K39" i="7"/>
  <c r="K93" i="7"/>
  <c r="J93" i="7"/>
  <c r="V93" i="7" s="1"/>
  <c r="N93" i="7"/>
  <c r="S176" i="7"/>
  <c r="R176" i="7"/>
  <c r="S101" i="7"/>
  <c r="R101" i="7"/>
  <c r="W89" i="7"/>
  <c r="U89" i="7"/>
  <c r="O182" i="7"/>
  <c r="S37" i="7"/>
  <c r="R37" i="7"/>
  <c r="W81" i="7"/>
  <c r="U81" i="7"/>
  <c r="W144" i="7"/>
  <c r="U144" i="7"/>
  <c r="W121" i="7"/>
  <c r="U121" i="7"/>
  <c r="S150" i="7"/>
  <c r="R150" i="7"/>
  <c r="AC196" i="7"/>
  <c r="W153" i="7"/>
  <c r="U153" i="7"/>
  <c r="W204" i="7"/>
  <c r="U204" i="7"/>
  <c r="S118" i="7"/>
  <c r="R118" i="7"/>
  <c r="W170" i="7"/>
  <c r="U170" i="7"/>
  <c r="S149" i="7"/>
  <c r="R149" i="7"/>
  <c r="O42" i="7"/>
  <c r="O100" i="7"/>
  <c r="O57" i="7"/>
  <c r="S71" i="7"/>
  <c r="R71" i="7"/>
  <c r="O96" i="7"/>
  <c r="S161" i="7"/>
  <c r="R161" i="7"/>
  <c r="S199" i="7"/>
  <c r="R199" i="7"/>
  <c r="J155" i="7"/>
  <c r="V155" i="7" s="1"/>
  <c r="K155" i="7"/>
  <c r="N155" i="7"/>
  <c r="S131" i="7"/>
  <c r="R131" i="7"/>
  <c r="W67" i="7"/>
  <c r="U67" i="7"/>
  <c r="S58" i="7"/>
  <c r="R58" i="7"/>
  <c r="O166" i="7"/>
  <c r="W31" i="7"/>
  <c r="U31" i="7"/>
  <c r="O73" i="7"/>
  <c r="AC104" i="7"/>
  <c r="O189" i="7"/>
  <c r="O163" i="7"/>
  <c r="Y130" i="7"/>
  <c r="AB130" i="7" s="1"/>
  <c r="O205" i="7"/>
  <c r="S44" i="7"/>
  <c r="R44" i="7"/>
  <c r="O82" i="7"/>
  <c r="O211" i="7"/>
  <c r="S91" i="7"/>
  <c r="R91" i="7"/>
  <c r="O195" i="7"/>
  <c r="W86" i="7"/>
  <c r="U86" i="7"/>
  <c r="K129" i="7"/>
  <c r="N129" i="7"/>
  <c r="J129" i="7"/>
  <c r="V129" i="7" s="1"/>
  <c r="W60" i="7"/>
  <c r="U60" i="7"/>
  <c r="S212" i="7"/>
  <c r="R212" i="7"/>
  <c r="S213" i="7"/>
  <c r="R213" i="7"/>
  <c r="O127" i="7"/>
  <c r="S26" i="7"/>
  <c r="R26" i="7"/>
  <c r="O135" i="7"/>
  <c r="S83" i="7"/>
  <c r="R83" i="7"/>
  <c r="S162" i="7"/>
  <c r="R162" i="7"/>
  <c r="S173" i="7"/>
  <c r="R173" i="7"/>
  <c r="W198" i="7"/>
  <c r="U198" i="7"/>
  <c r="S112" i="7"/>
  <c r="R112" i="7"/>
  <c r="S186" i="7"/>
  <c r="R186" i="7"/>
  <c r="W146" i="7"/>
  <c r="U146" i="7"/>
  <c r="S34" i="7"/>
  <c r="R34" i="7"/>
  <c r="O88" i="7"/>
  <c r="J183" i="7"/>
  <c r="V183" i="7" s="1"/>
  <c r="N183" i="7"/>
  <c r="K183" i="7"/>
  <c r="S50" i="7"/>
  <c r="R50" i="7"/>
  <c r="W61" i="7"/>
  <c r="U61" i="7"/>
  <c r="S25" i="7"/>
  <c r="R25" i="7"/>
  <c r="S122" i="7"/>
  <c r="R122" i="7"/>
  <c r="S175" i="7"/>
  <c r="R175" i="7"/>
  <c r="S209" i="7"/>
  <c r="R209" i="7"/>
  <c r="W193" i="7"/>
  <c r="U193" i="7"/>
  <c r="W159" i="7"/>
  <c r="U159" i="7"/>
  <c r="W147" i="7"/>
  <c r="U147" i="7"/>
  <c r="O192" i="7"/>
  <c r="S115" i="7"/>
  <c r="R115" i="7"/>
  <c r="W197" i="7"/>
  <c r="U197" i="7"/>
  <c r="W41" i="7"/>
  <c r="U41" i="7"/>
  <c r="Y191" i="7"/>
  <c r="AB191" i="7" s="1"/>
  <c r="S134" i="7"/>
  <c r="R134" i="7"/>
  <c r="S74" i="7"/>
  <c r="R74" i="7"/>
  <c r="S165" i="7"/>
  <c r="R165" i="7"/>
  <c r="W174" i="7"/>
  <c r="U174" i="7"/>
  <c r="S116" i="7"/>
  <c r="R116" i="7"/>
  <c r="S69" i="7"/>
  <c r="R69" i="7"/>
  <c r="S36" i="7"/>
  <c r="R36" i="7"/>
  <c r="W32" i="7"/>
  <c r="U32" i="7"/>
  <c r="W87" i="7"/>
  <c r="U87" i="7"/>
  <c r="W29" i="7"/>
  <c r="U29" i="7"/>
  <c r="O208" i="7"/>
  <c r="S108" i="7"/>
  <c r="R108" i="7"/>
  <c r="W70" i="7"/>
  <c r="U70" i="7"/>
  <c r="O157" i="7"/>
  <c r="S201" i="7"/>
  <c r="R201" i="7"/>
  <c r="S217" i="7"/>
  <c r="R217" i="7"/>
  <c r="W106" i="7"/>
  <c r="U106" i="7"/>
  <c r="S17" i="7"/>
  <c r="R17" i="7"/>
  <c r="W138" i="7"/>
  <c r="U138" i="7"/>
  <c r="S65" i="7"/>
  <c r="R65" i="7"/>
  <c r="W64" i="7"/>
  <c r="U64" i="7"/>
  <c r="W56" i="7"/>
  <c r="U56" i="7"/>
  <c r="S46" i="7"/>
  <c r="R46" i="7"/>
  <c r="W51" i="7"/>
  <c r="U51" i="7"/>
  <c r="S167" i="7"/>
  <c r="R167" i="7"/>
  <c r="W79" i="7"/>
  <c r="U79" i="7"/>
  <c r="W178" i="7"/>
  <c r="U178" i="7"/>
  <c r="O187" i="7"/>
  <c r="S132" i="7"/>
  <c r="R132" i="7"/>
  <c r="W181" i="7"/>
  <c r="U181" i="7"/>
  <c r="S143" i="7"/>
  <c r="R143" i="7"/>
  <c r="S90" i="7"/>
  <c r="R90" i="7"/>
  <c r="S123" i="7"/>
  <c r="R123" i="7"/>
  <c r="W185" i="7"/>
  <c r="U185" i="7"/>
  <c r="O203" i="7"/>
  <c r="W22" i="7"/>
  <c r="U22" i="7"/>
  <c r="W194" i="7"/>
  <c r="U194" i="7"/>
  <c r="S110" i="7"/>
  <c r="R110" i="7"/>
  <c r="W133" i="7"/>
  <c r="U133" i="7"/>
  <c r="S152" i="7"/>
  <c r="R152" i="7"/>
  <c r="W120" i="7"/>
  <c r="U120" i="7"/>
  <c r="W47" i="7"/>
  <c r="U47" i="7"/>
  <c r="O154" i="7"/>
  <c r="W33" i="7"/>
  <c r="U33" i="7"/>
  <c r="W202" i="7"/>
  <c r="U202" i="7"/>
  <c r="S215" i="7"/>
  <c r="R215" i="7"/>
  <c r="W145" i="7"/>
  <c r="U145" i="7"/>
  <c r="S45" i="7"/>
  <c r="R45" i="7"/>
  <c r="AC200" i="7"/>
  <c r="W54" i="7"/>
  <c r="U54" i="7"/>
  <c r="S94" i="7"/>
  <c r="R94" i="7"/>
  <c r="W188" i="7"/>
  <c r="U188" i="7"/>
  <c r="S66" i="7"/>
  <c r="R66" i="7"/>
  <c r="S63" i="7"/>
  <c r="R63" i="7"/>
  <c r="S103" i="7"/>
  <c r="R103" i="7"/>
  <c r="S216" i="7"/>
  <c r="R216" i="7"/>
  <c r="W160" i="7"/>
  <c r="U160" i="7"/>
  <c r="W111" i="7"/>
  <c r="U111" i="7"/>
  <c r="W107" i="7"/>
  <c r="U107" i="7"/>
  <c r="S184" i="7"/>
  <c r="R184" i="7"/>
  <c r="S172" i="7"/>
  <c r="R172" i="7"/>
  <c r="W84" i="7"/>
  <c r="U84" i="7"/>
  <c r="W95" i="7"/>
  <c r="U95" i="7"/>
  <c r="W43" i="7"/>
  <c r="U43" i="7"/>
  <c r="S68" i="7"/>
  <c r="R68" i="7"/>
  <c r="S151" i="7"/>
  <c r="R151" i="7"/>
  <c r="W49" i="7"/>
  <c r="U49" i="7"/>
  <c r="W156" i="7"/>
  <c r="U156" i="7"/>
  <c r="W137" i="7"/>
  <c r="U137" i="7"/>
  <c r="O124" i="7"/>
  <c r="S48" i="7"/>
  <c r="R48" i="7"/>
  <c r="S76" i="7"/>
  <c r="R76" i="7"/>
  <c r="W190" i="7"/>
  <c r="U190" i="7"/>
  <c r="W72" i="7"/>
  <c r="U72" i="7"/>
  <c r="W126" i="7"/>
  <c r="U126" i="7"/>
  <c r="W114" i="7"/>
  <c r="U114" i="7"/>
  <c r="W180" i="7"/>
  <c r="U180" i="7"/>
  <c r="O109" i="7"/>
  <c r="S128" i="7"/>
  <c r="R128" i="7"/>
  <c r="S113" i="7"/>
  <c r="R113" i="7"/>
  <c r="J40" i="7"/>
  <c r="V40" i="7" s="1"/>
  <c r="K40" i="7"/>
  <c r="N40" i="7"/>
  <c r="S148" i="7"/>
  <c r="R148" i="7"/>
  <c r="S158" i="7"/>
  <c r="R158" i="7"/>
  <c r="S142" i="7"/>
  <c r="R142" i="7"/>
  <c r="O92" i="7"/>
  <c r="S55" i="7"/>
  <c r="R55" i="7"/>
  <c r="S80" i="7"/>
  <c r="R80" i="7"/>
  <c r="W177" i="7"/>
  <c r="U177" i="7"/>
  <c r="S85" i="7"/>
  <c r="R85" i="7"/>
  <c r="S214" i="7" l="1"/>
  <c r="R214" i="7"/>
  <c r="O164" i="7"/>
  <c r="O102" i="7"/>
  <c r="O93" i="7"/>
  <c r="O39" i="7"/>
  <c r="W85" i="7"/>
  <c r="U85" i="7"/>
  <c r="W158" i="7"/>
  <c r="U158" i="7"/>
  <c r="O40" i="7"/>
  <c r="Y190" i="7"/>
  <c r="AB190" i="7" s="1"/>
  <c r="W48" i="7"/>
  <c r="U48" i="7"/>
  <c r="W151" i="7"/>
  <c r="U151" i="7"/>
  <c r="W172" i="7"/>
  <c r="U172" i="7"/>
  <c r="Y107" i="7"/>
  <c r="AB107" i="7" s="1"/>
  <c r="Y160" i="7"/>
  <c r="AB160" i="7" s="1"/>
  <c r="W103" i="7"/>
  <c r="U103" i="7"/>
  <c r="W63" i="7"/>
  <c r="U63" i="7"/>
  <c r="W94" i="7"/>
  <c r="U94" i="7"/>
  <c r="Y54" i="7"/>
  <c r="AB54" i="7" s="1"/>
  <c r="AG200" i="7"/>
  <c r="AL200" i="7"/>
  <c r="Y47" i="7"/>
  <c r="AB47" i="7" s="1"/>
  <c r="Y120" i="7"/>
  <c r="AB120" i="7" s="1"/>
  <c r="Y22" i="7"/>
  <c r="AB22" i="7" s="1"/>
  <c r="Y181" i="7"/>
  <c r="AB181" i="7" s="1"/>
  <c r="W132" i="7"/>
  <c r="U132" i="7"/>
  <c r="Y138" i="7"/>
  <c r="AB138" i="7" s="1"/>
  <c r="W201" i="7"/>
  <c r="U201" i="7"/>
  <c r="S157" i="7"/>
  <c r="R157" i="7"/>
  <c r="W116" i="7"/>
  <c r="U116" i="7"/>
  <c r="W165" i="7"/>
  <c r="U165" i="7"/>
  <c r="W74" i="7"/>
  <c r="U74" i="7"/>
  <c r="Y41" i="7"/>
  <c r="AB41" i="7" s="1"/>
  <c r="W122" i="7"/>
  <c r="U122" i="7"/>
  <c r="W25" i="7"/>
  <c r="U25" i="7"/>
  <c r="S88" i="7"/>
  <c r="R88" i="7"/>
  <c r="W34" i="7"/>
  <c r="U34" i="7"/>
  <c r="S135" i="7"/>
  <c r="R135" i="7"/>
  <c r="S127" i="7"/>
  <c r="R127" i="7"/>
  <c r="W212" i="7"/>
  <c r="U212" i="7"/>
  <c r="O129" i="7"/>
  <c r="S211" i="7"/>
  <c r="R211" i="7"/>
  <c r="S82" i="7"/>
  <c r="R82" i="7"/>
  <c r="S205" i="7"/>
  <c r="R205" i="7"/>
  <c r="S163" i="7"/>
  <c r="R163" i="7"/>
  <c r="S189" i="7"/>
  <c r="R189" i="7"/>
  <c r="S166" i="7"/>
  <c r="R166" i="7"/>
  <c r="S57" i="7"/>
  <c r="R57" i="7"/>
  <c r="Y89" i="7"/>
  <c r="AB89" i="7" s="1"/>
  <c r="S92" i="7"/>
  <c r="R92" i="7"/>
  <c r="Y49" i="7"/>
  <c r="AB49" i="7" s="1"/>
  <c r="W184" i="7"/>
  <c r="U184" i="7"/>
  <c r="Y194" i="7"/>
  <c r="AB194" i="7" s="1"/>
  <c r="S203" i="7"/>
  <c r="R203" i="7"/>
  <c r="Y185" i="7"/>
  <c r="AB185" i="7" s="1"/>
  <c r="Y178" i="7"/>
  <c r="AB178" i="7" s="1"/>
  <c r="W167" i="7"/>
  <c r="U167" i="7"/>
  <c r="W65" i="7"/>
  <c r="U65" i="7"/>
  <c r="Y87" i="7"/>
  <c r="AB87" i="7" s="1"/>
  <c r="W69" i="7"/>
  <c r="U69" i="7"/>
  <c r="W115" i="7"/>
  <c r="U115" i="7"/>
  <c r="Y159" i="7"/>
  <c r="AB159" i="7" s="1"/>
  <c r="W50" i="7"/>
  <c r="U50" i="7"/>
  <c r="O183" i="7"/>
  <c r="W186" i="7"/>
  <c r="U186" i="7"/>
  <c r="W112" i="7"/>
  <c r="U112" i="7"/>
  <c r="W162" i="7"/>
  <c r="U162" i="7"/>
  <c r="W26" i="7"/>
  <c r="U26" i="7"/>
  <c r="Y86" i="7"/>
  <c r="AB86" i="7" s="1"/>
  <c r="S73" i="7"/>
  <c r="R73" i="7"/>
  <c r="W131" i="7"/>
  <c r="U131" i="7"/>
  <c r="O155" i="7"/>
  <c r="S96" i="7"/>
  <c r="R96" i="7"/>
  <c r="W71" i="7"/>
  <c r="U71" i="7"/>
  <c r="S42" i="7"/>
  <c r="R42" i="7"/>
  <c r="W149" i="7"/>
  <c r="U149" i="7"/>
  <c r="W118" i="7"/>
  <c r="U118" i="7"/>
  <c r="Y153" i="7"/>
  <c r="AB153" i="7" s="1"/>
  <c r="Y121" i="7"/>
  <c r="AB121" i="7" s="1"/>
  <c r="Y144" i="7"/>
  <c r="AB144" i="7" s="1"/>
  <c r="Y81" i="7"/>
  <c r="AB81" i="7" s="1"/>
  <c r="S182" i="7"/>
  <c r="R182" i="7"/>
  <c r="W176" i="7"/>
  <c r="U176" i="7"/>
  <c r="Y180" i="7"/>
  <c r="AB180" i="7" s="1"/>
  <c r="W113" i="7"/>
  <c r="U113" i="7"/>
  <c r="W128" i="7"/>
  <c r="U128" i="7"/>
  <c r="Y72" i="7"/>
  <c r="AB72" i="7" s="1"/>
  <c r="W76" i="7"/>
  <c r="U76" i="7"/>
  <c r="Y137" i="7"/>
  <c r="AB137" i="7" s="1"/>
  <c r="Y156" i="7"/>
  <c r="AB156" i="7" s="1"/>
  <c r="Y95" i="7"/>
  <c r="AB95" i="7" s="1"/>
  <c r="Y111" i="7"/>
  <c r="AB111" i="7" s="1"/>
  <c r="W216" i="7"/>
  <c r="U216" i="7"/>
  <c r="Y188" i="7"/>
  <c r="AB188" i="7" s="1"/>
  <c r="Y202" i="7"/>
  <c r="AB202" i="7" s="1"/>
  <c r="S154" i="7"/>
  <c r="R154" i="7"/>
  <c r="W110" i="7"/>
  <c r="U110" i="7"/>
  <c r="W90" i="7"/>
  <c r="U90" i="7"/>
  <c r="W143" i="7"/>
  <c r="U143" i="7"/>
  <c r="S187" i="7"/>
  <c r="R187" i="7"/>
  <c r="Y79" i="7"/>
  <c r="AB79" i="7" s="1"/>
  <c r="W46" i="7"/>
  <c r="U46" i="7"/>
  <c r="Y64" i="7"/>
  <c r="AB64" i="7" s="1"/>
  <c r="W17" i="7"/>
  <c r="U17" i="7"/>
  <c r="Y106" i="7"/>
  <c r="AB106" i="7" s="1"/>
  <c r="W217" i="7"/>
  <c r="U217" i="7"/>
  <c r="W108" i="7"/>
  <c r="U108" i="7"/>
  <c r="Y29" i="7"/>
  <c r="AB29" i="7" s="1"/>
  <c r="Y32" i="7"/>
  <c r="AB32" i="7" s="1"/>
  <c r="Y174" i="7"/>
  <c r="AB174" i="7" s="1"/>
  <c r="Y197" i="7"/>
  <c r="AB197" i="7" s="1"/>
  <c r="S192" i="7"/>
  <c r="R192" i="7"/>
  <c r="Y193" i="7"/>
  <c r="AB193" i="7" s="1"/>
  <c r="W175" i="7"/>
  <c r="U175" i="7"/>
  <c r="Y146" i="7"/>
  <c r="AB146" i="7" s="1"/>
  <c r="W213" i="7"/>
  <c r="U213" i="7"/>
  <c r="S195" i="7"/>
  <c r="R195" i="7"/>
  <c r="W199" i="7"/>
  <c r="U199" i="7"/>
  <c r="S100" i="7"/>
  <c r="R100" i="7"/>
  <c r="Y170" i="7"/>
  <c r="AB170" i="7" s="1"/>
  <c r="Y204" i="7"/>
  <c r="AB204" i="7" s="1"/>
  <c r="W150" i="7"/>
  <c r="U150" i="7"/>
  <c r="W37" i="7"/>
  <c r="U37" i="7"/>
  <c r="W101" i="7"/>
  <c r="U101" i="7"/>
  <c r="Y177" i="7"/>
  <c r="AB177" i="7" s="1"/>
  <c r="W80" i="7"/>
  <c r="U80" i="7"/>
  <c r="W55" i="7"/>
  <c r="U55" i="7"/>
  <c r="W142" i="7"/>
  <c r="U142" i="7"/>
  <c r="W148" i="7"/>
  <c r="U148" i="7"/>
  <c r="S109" i="7"/>
  <c r="R109" i="7"/>
  <c r="Y114" i="7"/>
  <c r="AB114" i="7" s="1"/>
  <c r="Y126" i="7"/>
  <c r="AB126" i="7" s="1"/>
  <c r="S124" i="7"/>
  <c r="R124" i="7"/>
  <c r="W68" i="7"/>
  <c r="U68" i="7"/>
  <c r="Y43" i="7"/>
  <c r="AB43" i="7" s="1"/>
  <c r="Y84" i="7"/>
  <c r="AB84" i="7" s="1"/>
  <c r="W66" i="7"/>
  <c r="U66" i="7"/>
  <c r="W45" i="7"/>
  <c r="U45" i="7"/>
  <c r="Y145" i="7"/>
  <c r="AB145" i="7" s="1"/>
  <c r="W215" i="7"/>
  <c r="U215" i="7"/>
  <c r="Y33" i="7"/>
  <c r="AB33" i="7" s="1"/>
  <c r="W152" i="7"/>
  <c r="U152" i="7"/>
  <c r="Y133" i="7"/>
  <c r="AB133" i="7" s="1"/>
  <c r="W123" i="7"/>
  <c r="U123" i="7"/>
  <c r="Y51" i="7"/>
  <c r="AB51" i="7" s="1"/>
  <c r="Y56" i="7"/>
  <c r="AB56" i="7" s="1"/>
  <c r="Y70" i="7"/>
  <c r="AB70" i="7" s="1"/>
  <c r="S208" i="7"/>
  <c r="R208" i="7"/>
  <c r="W36" i="7"/>
  <c r="U36" i="7"/>
  <c r="W134" i="7"/>
  <c r="U134" i="7"/>
  <c r="AC191" i="7"/>
  <c r="Y147" i="7"/>
  <c r="AB147" i="7" s="1"/>
  <c r="W209" i="7"/>
  <c r="U209" i="7"/>
  <c r="Y61" i="7"/>
  <c r="AB61" i="7" s="1"/>
  <c r="Y198" i="7"/>
  <c r="AB198" i="7" s="1"/>
  <c r="W173" i="7"/>
  <c r="U173" i="7"/>
  <c r="W83" i="7"/>
  <c r="U83" i="7"/>
  <c r="Y60" i="7"/>
  <c r="AB60" i="7" s="1"/>
  <c r="W91" i="7"/>
  <c r="U91" i="7"/>
  <c r="W44" i="7"/>
  <c r="U44" i="7"/>
  <c r="AC130" i="7"/>
  <c r="AL104" i="7"/>
  <c r="AG104" i="7"/>
  <c r="Y31" i="7"/>
  <c r="AB31" i="7" s="1"/>
  <c r="W58" i="7"/>
  <c r="U58" i="7"/>
  <c r="Y67" i="7"/>
  <c r="AB67" i="7" s="1"/>
  <c r="W161" i="7"/>
  <c r="U161" i="7"/>
  <c r="AG196" i="7"/>
  <c r="AL196" i="7"/>
  <c r="W214" i="7" l="1"/>
  <c r="U214" i="7"/>
  <c r="S164" i="7"/>
  <c r="R164" i="7"/>
  <c r="S39" i="7"/>
  <c r="R39" i="7"/>
  <c r="R102" i="7"/>
  <c r="S102" i="7"/>
  <c r="R93" i="7"/>
  <c r="S93" i="7"/>
  <c r="Y161" i="7"/>
  <c r="AB161" i="7" s="1"/>
  <c r="AH196" i="7"/>
  <c r="AM196" i="7"/>
  <c r="Y58" i="7"/>
  <c r="AB58" i="7" s="1"/>
  <c r="AC31" i="7"/>
  <c r="Y91" i="7"/>
  <c r="AB91" i="7" s="1"/>
  <c r="Y173" i="7"/>
  <c r="AB173" i="7" s="1"/>
  <c r="Y134" i="7"/>
  <c r="AB134" i="7" s="1"/>
  <c r="Y36" i="7"/>
  <c r="AB36" i="7" s="1"/>
  <c r="W208" i="7"/>
  <c r="U208" i="7"/>
  <c r="AC133" i="7"/>
  <c r="Y152" i="7"/>
  <c r="AB152" i="7" s="1"/>
  <c r="AC43" i="7"/>
  <c r="Y68" i="7"/>
  <c r="AB68" i="7" s="1"/>
  <c r="AC114" i="7"/>
  <c r="Y148" i="7"/>
  <c r="AB148" i="7" s="1"/>
  <c r="Y80" i="7"/>
  <c r="AB80" i="7" s="1"/>
  <c r="AC177" i="7"/>
  <c r="Y37" i="7"/>
  <c r="AB37" i="7" s="1"/>
  <c r="W100" i="7"/>
  <c r="U100" i="7"/>
  <c r="Y175" i="7"/>
  <c r="AB175" i="7" s="1"/>
  <c r="W192" i="7"/>
  <c r="U192" i="7"/>
  <c r="AC174" i="7"/>
  <c r="Y217" i="7"/>
  <c r="AB217" i="7" s="1"/>
  <c r="Y17" i="7"/>
  <c r="AB17" i="7" s="1"/>
  <c r="Y90" i="7"/>
  <c r="AB90" i="7" s="1"/>
  <c r="Y76" i="7"/>
  <c r="AB76" i="7" s="1"/>
  <c r="Y176" i="7"/>
  <c r="AB176" i="7" s="1"/>
  <c r="AC121" i="7"/>
  <c r="Y118" i="7"/>
  <c r="AB118" i="7" s="1"/>
  <c r="Y71" i="7"/>
  <c r="AB71" i="7" s="1"/>
  <c r="Y115" i="7"/>
  <c r="AB115" i="7" s="1"/>
  <c r="W57" i="7"/>
  <c r="U57" i="7"/>
  <c r="W135" i="7"/>
  <c r="U135" i="7"/>
  <c r="Y34" i="7"/>
  <c r="AB34" i="7" s="1"/>
  <c r="Y165" i="7"/>
  <c r="AB165" i="7" s="1"/>
  <c r="AC138" i="7"/>
  <c r="Y132" i="7"/>
  <c r="AB132" i="7" s="1"/>
  <c r="AC22" i="7"/>
  <c r="AC107" i="7"/>
  <c r="Y151" i="7"/>
  <c r="AB151" i="7" s="1"/>
  <c r="Y85" i="7"/>
  <c r="AB85" i="7" s="1"/>
  <c r="AC67" i="7"/>
  <c r="AL130" i="7"/>
  <c r="AG130" i="7"/>
  <c r="AC70" i="7"/>
  <c r="AC56" i="7"/>
  <c r="AC84" i="7"/>
  <c r="AC204" i="7"/>
  <c r="AC197" i="7"/>
  <c r="Y108" i="7"/>
  <c r="AB108" i="7" s="1"/>
  <c r="AC106" i="7"/>
  <c r="Y216" i="7"/>
  <c r="AB216" i="7" s="1"/>
  <c r="AC111" i="7"/>
  <c r="AC137" i="7"/>
  <c r="AC72" i="7"/>
  <c r="W42" i="7"/>
  <c r="U42" i="7"/>
  <c r="S155" i="7"/>
  <c r="R155" i="7"/>
  <c r="Y162" i="7"/>
  <c r="AB162" i="7" s="1"/>
  <c r="Y112" i="7"/>
  <c r="AB112" i="7" s="1"/>
  <c r="S183" i="7"/>
  <c r="R183" i="7"/>
  <c r="Y50" i="7"/>
  <c r="AB50" i="7" s="1"/>
  <c r="Y69" i="7"/>
  <c r="AB69" i="7" s="1"/>
  <c r="Y65" i="7"/>
  <c r="AB65" i="7" s="1"/>
  <c r="AC89" i="7"/>
  <c r="W163" i="7"/>
  <c r="U163" i="7"/>
  <c r="Y212" i="7"/>
  <c r="AB212" i="7" s="1"/>
  <c r="W88" i="7"/>
  <c r="U88" i="7"/>
  <c r="AC41" i="7"/>
  <c r="AC181" i="7"/>
  <c r="AC47" i="7"/>
  <c r="AH200" i="7"/>
  <c r="AM200" i="7"/>
  <c r="Y94" i="7"/>
  <c r="AB94" i="7" s="1"/>
  <c r="Y103" i="7"/>
  <c r="AB103" i="7" s="1"/>
  <c r="Y172" i="7"/>
  <c r="AB172" i="7" s="1"/>
  <c r="AC190" i="7"/>
  <c r="S40" i="7"/>
  <c r="R40" i="7"/>
  <c r="Y158" i="7"/>
  <c r="AB158" i="7" s="1"/>
  <c r="AC60" i="7"/>
  <c r="Y83" i="7"/>
  <c r="AB83" i="7" s="1"/>
  <c r="AC198" i="7"/>
  <c r="AC61" i="7"/>
  <c r="Y209" i="7"/>
  <c r="AB209" i="7" s="1"/>
  <c r="AG191" i="7"/>
  <c r="AL191" i="7"/>
  <c r="AC51" i="7"/>
  <c r="Y123" i="7"/>
  <c r="AB123" i="7" s="1"/>
  <c r="AC145" i="7"/>
  <c r="Y66" i="7"/>
  <c r="AB66" i="7" s="1"/>
  <c r="W124" i="7"/>
  <c r="U124" i="7"/>
  <c r="AC126" i="7"/>
  <c r="W109" i="7"/>
  <c r="U109" i="7"/>
  <c r="Y101" i="7"/>
  <c r="AB101" i="7" s="1"/>
  <c r="Y199" i="7"/>
  <c r="AB199" i="7" s="1"/>
  <c r="Y213" i="7"/>
  <c r="AB213" i="7" s="1"/>
  <c r="AC146" i="7"/>
  <c r="AC193" i="7"/>
  <c r="AC32" i="7"/>
  <c r="AC64" i="7"/>
  <c r="Y46" i="7"/>
  <c r="AB46" i="7" s="1"/>
  <c r="AC79" i="7"/>
  <c r="Y143" i="7"/>
  <c r="AB143" i="7" s="1"/>
  <c r="Y110" i="7"/>
  <c r="AB110" i="7" s="1"/>
  <c r="AC202" i="7"/>
  <c r="AC188" i="7"/>
  <c r="Y113" i="7"/>
  <c r="AB113" i="7" s="1"/>
  <c r="AC180" i="7"/>
  <c r="AC144" i="7"/>
  <c r="Y149" i="7"/>
  <c r="AB149" i="7" s="1"/>
  <c r="W96" i="7"/>
  <c r="U96" i="7"/>
  <c r="Y131" i="7"/>
  <c r="AB131" i="7" s="1"/>
  <c r="W73" i="7"/>
  <c r="U73" i="7"/>
  <c r="AC159" i="7"/>
  <c r="AC87" i="7"/>
  <c r="Y167" i="7"/>
  <c r="AB167" i="7" s="1"/>
  <c r="AC178" i="7"/>
  <c r="AC185" i="7"/>
  <c r="AC194" i="7"/>
  <c r="AC49" i="7"/>
  <c r="W92" i="7"/>
  <c r="U92" i="7"/>
  <c r="W211" i="7"/>
  <c r="U211" i="7"/>
  <c r="S129" i="7"/>
  <c r="R129" i="7"/>
  <c r="W127" i="7"/>
  <c r="U127" i="7"/>
  <c r="Y74" i="7"/>
  <c r="AB74" i="7" s="1"/>
  <c r="Y201" i="7"/>
  <c r="AB201" i="7" s="1"/>
  <c r="AC54" i="7"/>
  <c r="Y63" i="7"/>
  <c r="AB63" i="7" s="1"/>
  <c r="AH104" i="7"/>
  <c r="AM104" i="7"/>
  <c r="Y44" i="7"/>
  <c r="AB44" i="7" s="1"/>
  <c r="AC147" i="7"/>
  <c r="AC33" i="7"/>
  <c r="Y215" i="7"/>
  <c r="AB215" i="7" s="1"/>
  <c r="Y45" i="7"/>
  <c r="AB45" i="7" s="1"/>
  <c r="Y142" i="7"/>
  <c r="AB142" i="7" s="1"/>
  <c r="Y55" i="7"/>
  <c r="AB55" i="7" s="1"/>
  <c r="Y150" i="7"/>
  <c r="AB150" i="7" s="1"/>
  <c r="AC170" i="7"/>
  <c r="W195" i="7"/>
  <c r="U195" i="7"/>
  <c r="AC29" i="7"/>
  <c r="W187" i="7"/>
  <c r="U187" i="7"/>
  <c r="W154" i="7"/>
  <c r="U154" i="7"/>
  <c r="AC95" i="7"/>
  <c r="AC156" i="7"/>
  <c r="Y128" i="7"/>
  <c r="AB128" i="7" s="1"/>
  <c r="W182" i="7"/>
  <c r="U182" i="7"/>
  <c r="AC81" i="7"/>
  <c r="AC153" i="7"/>
  <c r="AC86" i="7"/>
  <c r="Y26" i="7"/>
  <c r="AB26" i="7" s="1"/>
  <c r="Y186" i="7"/>
  <c r="AB186" i="7" s="1"/>
  <c r="W203" i="7"/>
  <c r="U203" i="7"/>
  <c r="Y184" i="7"/>
  <c r="AB184" i="7" s="1"/>
  <c r="W166" i="7"/>
  <c r="U166" i="7"/>
  <c r="W189" i="7"/>
  <c r="U189" i="7"/>
  <c r="W205" i="7"/>
  <c r="U205" i="7"/>
  <c r="W82" i="7"/>
  <c r="U82" i="7"/>
  <c r="Y25" i="7"/>
  <c r="AB25" i="7" s="1"/>
  <c r="Y122" i="7"/>
  <c r="AB122" i="7" s="1"/>
  <c r="Y116" i="7"/>
  <c r="AB116" i="7" s="1"/>
  <c r="W157" i="7"/>
  <c r="U157" i="7"/>
  <c r="AC120" i="7"/>
  <c r="AC160" i="7"/>
  <c r="Y48" i="7"/>
  <c r="AB48" i="7" s="1"/>
  <c r="Y214" i="7" l="1"/>
  <c r="AB214" i="7" s="1"/>
  <c r="U164" i="7"/>
  <c r="W164" i="7"/>
  <c r="W102" i="7"/>
  <c r="U102" i="7"/>
  <c r="W39" i="7"/>
  <c r="U39" i="7"/>
  <c r="W93" i="7"/>
  <c r="U93" i="7"/>
  <c r="W129" i="7"/>
  <c r="U129" i="7"/>
  <c r="AL49" i="7"/>
  <c r="AG49" i="7"/>
  <c r="AC113" i="7"/>
  <c r="Y203" i="7"/>
  <c r="AB203" i="7" s="1"/>
  <c r="AC186" i="7"/>
  <c r="AC128" i="7"/>
  <c r="AG29" i="7"/>
  <c r="AL29" i="7"/>
  <c r="AC74" i="7"/>
  <c r="AG185" i="7"/>
  <c r="AL185" i="7"/>
  <c r="AL159" i="7"/>
  <c r="AG159" i="7"/>
  <c r="Y96" i="7"/>
  <c r="AB96" i="7" s="1"/>
  <c r="AL180" i="7"/>
  <c r="AG180" i="7"/>
  <c r="AL64" i="7"/>
  <c r="AG64" i="7"/>
  <c r="AG193" i="7"/>
  <c r="AL193" i="7"/>
  <c r="AG146" i="7"/>
  <c r="AL146" i="7"/>
  <c r="AG51" i="7"/>
  <c r="AL51" i="7"/>
  <c r="AC209" i="7"/>
  <c r="AC158" i="7"/>
  <c r="W40" i="7"/>
  <c r="U40" i="7"/>
  <c r="Y88" i="7"/>
  <c r="AB88" i="7" s="1"/>
  <c r="AC212" i="7"/>
  <c r="AC65" i="7"/>
  <c r="AG137" i="7"/>
  <c r="AL137" i="7"/>
  <c r="AG111" i="7"/>
  <c r="AL111" i="7"/>
  <c r="AC108" i="7"/>
  <c r="AL56" i="7"/>
  <c r="AG56" i="7"/>
  <c r="AG107" i="7"/>
  <c r="AL107" i="7"/>
  <c r="Y135" i="7"/>
  <c r="AB135" i="7" s="1"/>
  <c r="Y57" i="7"/>
  <c r="AB57" i="7" s="1"/>
  <c r="AG121" i="7"/>
  <c r="AL121" i="7"/>
  <c r="AC176" i="7"/>
  <c r="AC217" i="7"/>
  <c r="AC148" i="7"/>
  <c r="AC68" i="7"/>
  <c r="AC152" i="7"/>
  <c r="AG133" i="7"/>
  <c r="AL133" i="7"/>
  <c r="AC91" i="7"/>
  <c r="AC58" i="7"/>
  <c r="Y205" i="7"/>
  <c r="AB205" i="7" s="1"/>
  <c r="Y189" i="7"/>
  <c r="AB189" i="7" s="1"/>
  <c r="Y166" i="7"/>
  <c r="AB166" i="7" s="1"/>
  <c r="AL95" i="7"/>
  <c r="AG95" i="7"/>
  <c r="AG178" i="7"/>
  <c r="AL178" i="7"/>
  <c r="AG144" i="7"/>
  <c r="AL144" i="7"/>
  <c r="AC48" i="7"/>
  <c r="AL120" i="7"/>
  <c r="AG120" i="7"/>
  <c r="AC122" i="7"/>
  <c r="Y82" i="7"/>
  <c r="AB82" i="7" s="1"/>
  <c r="AL86" i="7"/>
  <c r="AG86" i="7"/>
  <c r="AG153" i="7"/>
  <c r="AL153" i="7"/>
  <c r="Y182" i="7"/>
  <c r="AB182" i="7" s="1"/>
  <c r="Y154" i="7"/>
  <c r="AB154" i="7" s="1"/>
  <c r="AC150" i="7"/>
  <c r="AC142" i="7"/>
  <c r="AC215" i="7"/>
  <c r="AG147" i="7"/>
  <c r="AL147" i="7"/>
  <c r="AC44" i="7"/>
  <c r="AC63" i="7"/>
  <c r="AG54" i="7"/>
  <c r="AL54" i="7"/>
  <c r="Y127" i="7"/>
  <c r="AB127" i="7" s="1"/>
  <c r="Y211" i="7"/>
  <c r="AB211" i="7" s="1"/>
  <c r="AC167" i="7"/>
  <c r="Y73" i="7"/>
  <c r="AB73" i="7" s="1"/>
  <c r="AC131" i="7"/>
  <c r="AG202" i="7"/>
  <c r="AL202" i="7"/>
  <c r="AC110" i="7"/>
  <c r="AG79" i="7"/>
  <c r="AL79" i="7"/>
  <c r="AC46" i="7"/>
  <c r="AG32" i="7"/>
  <c r="AL32" i="7"/>
  <c r="AC213" i="7"/>
  <c r="AC101" i="7"/>
  <c r="Y109" i="7"/>
  <c r="AB109" i="7" s="1"/>
  <c r="Y124" i="7"/>
  <c r="AB124" i="7" s="1"/>
  <c r="AG198" i="7"/>
  <c r="AL198" i="7"/>
  <c r="AG190" i="7"/>
  <c r="AL190" i="7"/>
  <c r="AC103" i="7"/>
  <c r="Y163" i="7"/>
  <c r="AB163" i="7" s="1"/>
  <c r="AG89" i="7"/>
  <c r="AL89" i="7"/>
  <c r="AC69" i="7"/>
  <c r="AC162" i="7"/>
  <c r="W155" i="7"/>
  <c r="U155" i="7"/>
  <c r="AL72" i="7"/>
  <c r="AG72" i="7"/>
  <c r="AG197" i="7"/>
  <c r="AL197" i="7"/>
  <c r="AC132" i="7"/>
  <c r="AL138" i="7"/>
  <c r="AG138" i="7"/>
  <c r="AC165" i="7"/>
  <c r="AC71" i="7"/>
  <c r="Y100" i="7"/>
  <c r="AB100" i="7" s="1"/>
  <c r="AL114" i="7"/>
  <c r="AG114" i="7"/>
  <c r="Y208" i="7"/>
  <c r="AB208" i="7" s="1"/>
  <c r="AC134" i="7"/>
  <c r="AC161" i="7"/>
  <c r="AC25" i="7"/>
  <c r="AC184" i="7"/>
  <c r="AC201" i="7"/>
  <c r="AG87" i="7"/>
  <c r="AL87" i="7"/>
  <c r="AC199" i="7"/>
  <c r="AG160" i="7"/>
  <c r="AL160" i="7"/>
  <c r="Y157" i="7"/>
  <c r="AB157" i="7" s="1"/>
  <c r="AC116" i="7"/>
  <c r="AC26" i="7"/>
  <c r="AL81" i="7"/>
  <c r="AG81" i="7"/>
  <c r="AL156" i="7"/>
  <c r="AG156" i="7"/>
  <c r="Y187" i="7"/>
  <c r="AB187" i="7" s="1"/>
  <c r="Y195" i="7"/>
  <c r="AB195" i="7" s="1"/>
  <c r="AL33" i="7"/>
  <c r="AG33" i="7"/>
  <c r="Y92" i="7"/>
  <c r="AB92" i="7" s="1"/>
  <c r="AL194" i="7"/>
  <c r="AG194" i="7"/>
  <c r="AC149" i="7"/>
  <c r="AL188" i="7"/>
  <c r="AG188" i="7"/>
  <c r="AC143" i="7"/>
  <c r="AG126" i="7"/>
  <c r="AL126" i="7"/>
  <c r="AC66" i="7"/>
  <c r="AC83" i="7"/>
  <c r="AG60" i="7"/>
  <c r="AL60" i="7"/>
  <c r="AG47" i="7"/>
  <c r="AL47" i="7"/>
  <c r="AL181" i="7"/>
  <c r="AG181" i="7"/>
  <c r="AC50" i="7"/>
  <c r="W183" i="7"/>
  <c r="U183" i="7"/>
  <c r="AC216" i="7"/>
  <c r="AH130" i="7"/>
  <c r="AM130" i="7"/>
  <c r="AL22" i="7"/>
  <c r="AG22" i="7"/>
  <c r="AC34" i="7"/>
  <c r="AC115" i="7"/>
  <c r="AC76" i="7"/>
  <c r="AC17" i="7"/>
  <c r="Y192" i="7"/>
  <c r="AB192" i="7" s="1"/>
  <c r="AC175" i="7"/>
  <c r="AC37" i="7"/>
  <c r="AL177" i="7"/>
  <c r="AG177" i="7"/>
  <c r="AC173" i="7"/>
  <c r="AL31" i="7"/>
  <c r="AG31" i="7"/>
  <c r="AL170" i="7"/>
  <c r="AG170" i="7"/>
  <c r="AC55" i="7"/>
  <c r="AC45" i="7"/>
  <c r="AL145" i="7"/>
  <c r="AG145" i="7"/>
  <c r="AC123" i="7"/>
  <c r="AM191" i="7"/>
  <c r="AH191" i="7"/>
  <c r="AL61" i="7"/>
  <c r="AG61" i="7"/>
  <c r="AC172" i="7"/>
  <c r="AC94" i="7"/>
  <c r="AG41" i="7"/>
  <c r="AL41" i="7"/>
  <c r="AC112" i="7"/>
  <c r="Y42" i="7"/>
  <c r="AB42" i="7" s="1"/>
  <c r="AL106" i="7"/>
  <c r="AG106" i="7"/>
  <c r="AL204" i="7"/>
  <c r="AG204" i="7"/>
  <c r="AG84" i="7"/>
  <c r="AL84" i="7"/>
  <c r="AG70" i="7"/>
  <c r="AL70" i="7"/>
  <c r="AG67" i="7"/>
  <c r="AL67" i="7"/>
  <c r="AC85" i="7"/>
  <c r="AC151" i="7"/>
  <c r="AC118" i="7"/>
  <c r="AC90" i="7"/>
  <c r="AL174" i="7"/>
  <c r="AG174" i="7"/>
  <c r="AC80" i="7"/>
  <c r="AL43" i="7"/>
  <c r="AG43" i="7"/>
  <c r="AC36" i="7"/>
  <c r="AC214" i="7" l="1"/>
  <c r="Y164" i="7"/>
  <c r="AB164" i="7" s="1"/>
  <c r="Y93" i="7"/>
  <c r="AB93" i="7" s="1"/>
  <c r="Y39" i="7"/>
  <c r="AB39" i="7" s="1"/>
  <c r="Y102" i="7"/>
  <c r="AB102" i="7" s="1"/>
  <c r="AL80" i="7"/>
  <c r="AG80" i="7"/>
  <c r="AG112" i="7"/>
  <c r="AL112" i="7"/>
  <c r="AM145" i="7"/>
  <c r="AH145" i="7"/>
  <c r="AM31" i="7"/>
  <c r="AH31" i="7"/>
  <c r="AM177" i="7"/>
  <c r="AH177" i="7"/>
  <c r="AL17" i="7"/>
  <c r="AG17" i="7"/>
  <c r="AL115" i="7"/>
  <c r="AG115" i="7"/>
  <c r="Y183" i="7"/>
  <c r="AB183" i="7" s="1"/>
  <c r="AH126" i="7"/>
  <c r="AM126" i="7"/>
  <c r="AM188" i="7"/>
  <c r="AH188" i="7"/>
  <c r="AM81" i="7"/>
  <c r="AH81" i="7"/>
  <c r="AC157" i="7"/>
  <c r="AG199" i="7"/>
  <c r="AL199" i="7"/>
  <c r="AG201" i="7"/>
  <c r="AL201" i="7"/>
  <c r="AH197" i="7"/>
  <c r="AM197" i="7"/>
  <c r="AM89" i="7"/>
  <c r="AH89" i="7"/>
  <c r="AL103" i="7"/>
  <c r="AG103" i="7"/>
  <c r="AL110" i="7"/>
  <c r="AG110" i="7"/>
  <c r="AC73" i="7"/>
  <c r="AG63" i="7"/>
  <c r="AL63" i="7"/>
  <c r="AL150" i="7"/>
  <c r="AG150" i="7"/>
  <c r="AH153" i="7"/>
  <c r="AM153" i="7"/>
  <c r="AH86" i="7"/>
  <c r="AM86" i="7"/>
  <c r="AM120" i="7"/>
  <c r="AH120" i="7"/>
  <c r="AL68" i="7"/>
  <c r="AG68" i="7"/>
  <c r="AM56" i="7"/>
  <c r="AH56" i="7"/>
  <c r="AL108" i="7"/>
  <c r="AG108" i="7"/>
  <c r="AG212" i="7"/>
  <c r="AL212" i="7"/>
  <c r="AM51" i="7"/>
  <c r="AH51" i="7"/>
  <c r="AG74" i="7"/>
  <c r="AL74" i="7"/>
  <c r="AL36" i="7"/>
  <c r="AG36" i="7"/>
  <c r="AH43" i="7"/>
  <c r="AM43" i="7"/>
  <c r="AH174" i="7"/>
  <c r="AM174" i="7"/>
  <c r="AL85" i="7"/>
  <c r="AG85" i="7"/>
  <c r="AH204" i="7"/>
  <c r="AM204" i="7"/>
  <c r="AG172" i="7"/>
  <c r="AL172" i="7"/>
  <c r="AH61" i="7"/>
  <c r="AM61" i="7"/>
  <c r="AL123" i="7"/>
  <c r="AG123" i="7"/>
  <c r="AL45" i="7"/>
  <c r="AG45" i="7"/>
  <c r="AM170" i="7"/>
  <c r="AH170" i="7"/>
  <c r="AG37" i="7"/>
  <c r="AL37" i="7"/>
  <c r="AC192" i="7"/>
  <c r="AL216" i="7"/>
  <c r="AG216" i="7"/>
  <c r="AM181" i="7"/>
  <c r="AH181" i="7"/>
  <c r="AG83" i="7"/>
  <c r="AL83" i="7"/>
  <c r="AG143" i="7"/>
  <c r="AL143" i="7"/>
  <c r="AC92" i="7"/>
  <c r="AH33" i="7"/>
  <c r="AM33" i="7"/>
  <c r="AM156" i="7"/>
  <c r="AH156" i="7"/>
  <c r="AH160" i="7"/>
  <c r="AM160" i="7"/>
  <c r="AH87" i="7"/>
  <c r="AM87" i="7"/>
  <c r="AC208" i="7"/>
  <c r="AM114" i="7"/>
  <c r="AH114" i="7"/>
  <c r="AH138" i="7"/>
  <c r="AM138" i="7"/>
  <c r="AH72" i="7"/>
  <c r="AM72" i="7"/>
  <c r="Y155" i="7"/>
  <c r="AB155" i="7" s="1"/>
  <c r="AL69" i="7"/>
  <c r="AG69" i="7"/>
  <c r="AH32" i="7"/>
  <c r="AM32" i="7"/>
  <c r="AH202" i="7"/>
  <c r="AM202" i="7"/>
  <c r="AG167" i="7"/>
  <c r="AL167" i="7"/>
  <c r="AC211" i="7"/>
  <c r="AH54" i="7"/>
  <c r="AM54" i="7"/>
  <c r="AC182" i="7"/>
  <c r="AC82" i="7"/>
  <c r="AC189" i="7"/>
  <c r="AG91" i="7"/>
  <c r="AL91" i="7"/>
  <c r="AG217" i="7"/>
  <c r="AL217" i="7"/>
  <c r="AM121" i="7"/>
  <c r="AH121" i="7"/>
  <c r="AC135" i="7"/>
  <c r="AH111" i="7"/>
  <c r="AM111" i="7"/>
  <c r="AC88" i="7"/>
  <c r="Y40" i="7"/>
  <c r="AB40" i="7" s="1"/>
  <c r="AM64" i="7"/>
  <c r="AH64" i="7"/>
  <c r="AC96" i="7"/>
  <c r="AH29" i="7"/>
  <c r="AM29" i="7"/>
  <c r="AG186" i="7"/>
  <c r="AL186" i="7"/>
  <c r="AM49" i="7"/>
  <c r="AH49" i="7"/>
  <c r="AG90" i="7"/>
  <c r="AL90" i="7"/>
  <c r="AM67" i="7"/>
  <c r="AH67" i="7"/>
  <c r="AH84" i="7"/>
  <c r="AM84" i="7"/>
  <c r="AC42" i="7"/>
  <c r="AM22" i="7"/>
  <c r="AH22" i="7"/>
  <c r="AG50" i="7"/>
  <c r="AL50" i="7"/>
  <c r="AM47" i="7"/>
  <c r="AH47" i="7"/>
  <c r="AH60" i="7"/>
  <c r="AM60" i="7"/>
  <c r="AG66" i="7"/>
  <c r="AL66" i="7"/>
  <c r="AL149" i="7"/>
  <c r="AG149" i="7"/>
  <c r="AH194" i="7"/>
  <c r="AM194" i="7"/>
  <c r="AL116" i="7"/>
  <c r="AG116" i="7"/>
  <c r="AG25" i="7"/>
  <c r="AL25" i="7"/>
  <c r="AC100" i="7"/>
  <c r="AL71" i="7"/>
  <c r="AG71" i="7"/>
  <c r="AL132" i="7"/>
  <c r="AG132" i="7"/>
  <c r="AL162" i="7"/>
  <c r="AG162" i="7"/>
  <c r="AC163" i="7"/>
  <c r="AM190" i="7"/>
  <c r="AH190" i="7"/>
  <c r="AH198" i="7"/>
  <c r="AM198" i="7"/>
  <c r="AC124" i="7"/>
  <c r="AC109" i="7"/>
  <c r="AL213" i="7"/>
  <c r="AG213" i="7"/>
  <c r="AL46" i="7"/>
  <c r="AG46" i="7"/>
  <c r="AH79" i="7"/>
  <c r="AM79" i="7"/>
  <c r="AM147" i="7"/>
  <c r="AH147" i="7"/>
  <c r="AG215" i="7"/>
  <c r="AL215" i="7"/>
  <c r="AC154" i="7"/>
  <c r="AG122" i="7"/>
  <c r="AL122" i="7"/>
  <c r="AG48" i="7"/>
  <c r="AL48" i="7"/>
  <c r="AM144" i="7"/>
  <c r="AH144" i="7"/>
  <c r="AH133" i="7"/>
  <c r="AM133" i="7"/>
  <c r="AM107" i="7"/>
  <c r="AH107" i="7"/>
  <c r="AL158" i="7"/>
  <c r="AG158" i="7"/>
  <c r="AM146" i="7"/>
  <c r="AH146" i="7"/>
  <c r="AH193" i="7"/>
  <c r="AM193" i="7"/>
  <c r="AH180" i="7"/>
  <c r="AM180" i="7"/>
  <c r="AH159" i="7"/>
  <c r="AM159" i="7"/>
  <c r="Y129" i="7"/>
  <c r="AB129" i="7" s="1"/>
  <c r="AG118" i="7"/>
  <c r="AL118" i="7"/>
  <c r="AL151" i="7"/>
  <c r="AG151" i="7"/>
  <c r="AM70" i="7"/>
  <c r="AH70" i="7"/>
  <c r="AH106" i="7"/>
  <c r="AM106" i="7"/>
  <c r="AM41" i="7"/>
  <c r="AH41" i="7"/>
  <c r="AG94" i="7"/>
  <c r="AL94" i="7"/>
  <c r="AL55" i="7"/>
  <c r="AG55" i="7"/>
  <c r="AL173" i="7"/>
  <c r="AG173" i="7"/>
  <c r="AL175" i="7"/>
  <c r="AG175" i="7"/>
  <c r="AL76" i="7"/>
  <c r="AG76" i="7"/>
  <c r="AG34" i="7"/>
  <c r="AL34" i="7"/>
  <c r="AC195" i="7"/>
  <c r="AC187" i="7"/>
  <c r="AG26" i="7"/>
  <c r="AL26" i="7"/>
  <c r="AG184" i="7"/>
  <c r="AL184" i="7"/>
  <c r="AG161" i="7"/>
  <c r="AL161" i="7"/>
  <c r="AL134" i="7"/>
  <c r="AG134" i="7"/>
  <c r="AG165" i="7"/>
  <c r="AL165" i="7"/>
  <c r="AG101" i="7"/>
  <c r="AL101" i="7"/>
  <c r="AL131" i="7"/>
  <c r="AG131" i="7"/>
  <c r="AC127" i="7"/>
  <c r="AG44" i="7"/>
  <c r="AL44" i="7"/>
  <c r="AG142" i="7"/>
  <c r="AL142" i="7"/>
  <c r="AH178" i="7"/>
  <c r="AM178" i="7"/>
  <c r="AH95" i="7"/>
  <c r="AM95" i="7"/>
  <c r="AC166" i="7"/>
  <c r="AC205" i="7"/>
  <c r="AG58" i="7"/>
  <c r="AL58" i="7"/>
  <c r="AG152" i="7"/>
  <c r="AL152" i="7"/>
  <c r="AL148" i="7"/>
  <c r="AG148" i="7"/>
  <c r="AL176" i="7"/>
  <c r="AG176" i="7"/>
  <c r="AC57" i="7"/>
  <c r="AM137" i="7"/>
  <c r="AH137" i="7"/>
  <c r="AG65" i="7"/>
  <c r="AL65" i="7"/>
  <c r="AL209" i="7"/>
  <c r="AG209" i="7"/>
  <c r="AM185" i="7"/>
  <c r="AH185" i="7"/>
  <c r="AL128" i="7"/>
  <c r="AG128" i="7"/>
  <c r="AC203" i="7"/>
  <c r="AL113" i="7"/>
  <c r="AG113" i="7"/>
  <c r="AL214" i="7" l="1"/>
  <c r="AG214" i="7"/>
  <c r="AC164" i="7"/>
  <c r="AC39" i="7"/>
  <c r="AC102" i="7"/>
  <c r="AC93" i="7"/>
  <c r="AH152" i="7"/>
  <c r="AM152" i="7"/>
  <c r="AM142" i="7"/>
  <c r="AH142" i="7"/>
  <c r="AL166" i="7"/>
  <c r="AG166" i="7"/>
  <c r="AL127" i="7"/>
  <c r="AG127" i="7"/>
  <c r="AM175" i="7"/>
  <c r="AH175" i="7"/>
  <c r="AH151" i="7"/>
  <c r="AM151" i="7"/>
  <c r="AM118" i="7"/>
  <c r="AH118" i="7"/>
  <c r="AM122" i="7"/>
  <c r="AH122" i="7"/>
  <c r="AH213" i="7"/>
  <c r="AM213" i="7"/>
  <c r="AH149" i="7"/>
  <c r="AM149" i="7"/>
  <c r="AM66" i="7"/>
  <c r="AH66" i="7"/>
  <c r="AH186" i="7"/>
  <c r="AM186" i="7"/>
  <c r="AC40" i="7"/>
  <c r="AG88" i="7"/>
  <c r="AL88" i="7"/>
  <c r="N59" i="7"/>
  <c r="J59" i="7"/>
  <c r="V59" i="7" s="1"/>
  <c r="K59" i="7"/>
  <c r="AL82" i="7"/>
  <c r="AG82" i="7"/>
  <c r="AG208" i="7"/>
  <c r="AL208" i="7"/>
  <c r="AG92" i="7"/>
  <c r="AL92" i="7"/>
  <c r="AM83" i="7"/>
  <c r="AH83" i="7"/>
  <c r="AL192" i="7"/>
  <c r="AG192" i="7"/>
  <c r="AH37" i="7"/>
  <c r="AM37" i="7"/>
  <c r="AH45" i="7"/>
  <c r="AM45" i="7"/>
  <c r="AM85" i="7"/>
  <c r="AH85" i="7"/>
  <c r="AH36" i="7"/>
  <c r="AM36" i="7"/>
  <c r="AM74" i="7"/>
  <c r="AH74" i="7"/>
  <c r="AM108" i="7"/>
  <c r="AH108" i="7"/>
  <c r="AM68" i="7"/>
  <c r="AH68" i="7"/>
  <c r="AH63" i="7"/>
  <c r="AM63" i="7"/>
  <c r="AM110" i="7"/>
  <c r="AH110" i="7"/>
  <c r="AM201" i="7"/>
  <c r="AH201" i="7"/>
  <c r="AM115" i="7"/>
  <c r="AH115" i="7"/>
  <c r="AM65" i="7"/>
  <c r="AH65" i="7"/>
  <c r="AM176" i="7"/>
  <c r="AH176" i="7"/>
  <c r="AL205" i="7"/>
  <c r="AG205" i="7"/>
  <c r="AH44" i="7"/>
  <c r="AM44" i="7"/>
  <c r="AL187" i="7"/>
  <c r="AG187" i="7"/>
  <c r="AM34" i="7"/>
  <c r="AH34" i="7"/>
  <c r="AM173" i="7"/>
  <c r="AH173" i="7"/>
  <c r="AM48" i="7"/>
  <c r="AH48" i="7"/>
  <c r="AL154" i="7"/>
  <c r="AG154" i="7"/>
  <c r="AH46" i="7"/>
  <c r="AM46" i="7"/>
  <c r="AL124" i="7"/>
  <c r="AG124" i="7"/>
  <c r="AH162" i="7"/>
  <c r="AM162" i="7"/>
  <c r="AH50" i="7"/>
  <c r="AM50" i="7"/>
  <c r="AL42" i="7"/>
  <c r="AG42" i="7"/>
  <c r="AM167" i="7"/>
  <c r="AH167" i="7"/>
  <c r="AM143" i="7"/>
  <c r="AH143" i="7"/>
  <c r="AH212" i="7"/>
  <c r="AM212" i="7"/>
  <c r="AM199" i="7"/>
  <c r="AH199" i="7"/>
  <c r="AG157" i="7"/>
  <c r="AL157" i="7"/>
  <c r="AH17" i="7"/>
  <c r="AM17" i="7"/>
  <c r="AH128" i="7"/>
  <c r="AM128" i="7"/>
  <c r="AL57" i="7"/>
  <c r="AG57" i="7"/>
  <c r="AM165" i="7"/>
  <c r="AH165" i="7"/>
  <c r="AM161" i="7"/>
  <c r="AH161" i="7"/>
  <c r="AM55" i="7"/>
  <c r="AH55" i="7"/>
  <c r="AM158" i="7"/>
  <c r="AH158" i="7"/>
  <c r="AM215" i="7"/>
  <c r="AH215" i="7"/>
  <c r="AL163" i="7"/>
  <c r="AG163" i="7"/>
  <c r="AH132" i="7"/>
  <c r="AM132" i="7"/>
  <c r="AH71" i="7"/>
  <c r="AM71" i="7"/>
  <c r="AM217" i="7"/>
  <c r="AH217" i="7"/>
  <c r="AM91" i="7"/>
  <c r="AH91" i="7"/>
  <c r="AG189" i="7"/>
  <c r="AL189" i="7"/>
  <c r="AM123" i="7"/>
  <c r="AH123" i="7"/>
  <c r="AH172" i="7"/>
  <c r="AM172" i="7"/>
  <c r="AM150" i="7"/>
  <c r="AH150" i="7"/>
  <c r="AH103" i="7"/>
  <c r="AM103" i="7"/>
  <c r="AH113" i="7"/>
  <c r="AM113" i="7"/>
  <c r="K18" i="7"/>
  <c r="N18" i="7"/>
  <c r="J18" i="7"/>
  <c r="V18" i="7" s="1"/>
  <c r="AH148" i="7"/>
  <c r="AM148" i="7"/>
  <c r="AM101" i="7"/>
  <c r="AH101" i="7"/>
  <c r="AG203" i="7"/>
  <c r="AL203" i="7"/>
  <c r="AH209" i="7"/>
  <c r="AM209" i="7"/>
  <c r="AH58" i="7"/>
  <c r="AM58" i="7"/>
  <c r="AH131" i="7"/>
  <c r="AM131" i="7"/>
  <c r="AM134" i="7"/>
  <c r="AH134" i="7"/>
  <c r="AH184" i="7"/>
  <c r="AM184" i="7"/>
  <c r="AM26" i="7"/>
  <c r="AH26" i="7"/>
  <c r="AL195" i="7"/>
  <c r="AG195" i="7"/>
  <c r="AH76" i="7"/>
  <c r="AM76" i="7"/>
  <c r="AH94" i="7"/>
  <c r="AM94" i="7"/>
  <c r="AC129" i="7"/>
  <c r="AG109" i="7"/>
  <c r="AL109" i="7"/>
  <c r="AG100" i="7"/>
  <c r="AL100" i="7"/>
  <c r="AH25" i="7"/>
  <c r="AM25" i="7"/>
  <c r="AH116" i="7"/>
  <c r="AM116" i="7"/>
  <c r="AH90" i="7"/>
  <c r="AM90" i="7"/>
  <c r="AG96" i="7"/>
  <c r="AL96" i="7"/>
  <c r="AG135" i="7"/>
  <c r="AL135" i="7"/>
  <c r="AL182" i="7"/>
  <c r="AG182" i="7"/>
  <c r="AG211" i="7"/>
  <c r="AL211" i="7"/>
  <c r="AM69" i="7"/>
  <c r="AH69" i="7"/>
  <c r="AC155" i="7"/>
  <c r="AM216" i="7"/>
  <c r="AH216" i="7"/>
  <c r="AG73" i="7"/>
  <c r="AL73" i="7"/>
  <c r="AC183" i="7"/>
  <c r="AH112" i="7"/>
  <c r="AM112" i="7"/>
  <c r="AM80" i="7"/>
  <c r="AH80" i="7"/>
  <c r="AH214" i="7" l="1"/>
  <c r="AM214" i="7"/>
  <c r="AL164" i="7"/>
  <c r="AG164" i="7"/>
  <c r="AL102" i="7"/>
  <c r="AG102" i="7"/>
  <c r="AL39" i="7"/>
  <c r="AG39" i="7"/>
  <c r="AG93" i="7"/>
  <c r="AL93" i="7"/>
  <c r="AL155" i="7"/>
  <c r="AG155" i="7"/>
  <c r="AM96" i="7"/>
  <c r="AH96" i="7"/>
  <c r="J140" i="7"/>
  <c r="V140" i="7" s="1"/>
  <c r="K140" i="7"/>
  <c r="N140" i="7"/>
  <c r="AM109" i="7"/>
  <c r="AH109" i="7"/>
  <c r="AL129" i="7"/>
  <c r="AG129" i="7"/>
  <c r="K250" i="7"/>
  <c r="J250" i="7"/>
  <c r="K206" i="7"/>
  <c r="J206" i="7"/>
  <c r="V206" i="7" s="1"/>
  <c r="N206" i="7"/>
  <c r="J16" i="7"/>
  <c r="V16" i="7" s="1"/>
  <c r="K16" i="7"/>
  <c r="N16" i="7"/>
  <c r="AH57" i="7"/>
  <c r="AM57" i="7"/>
  <c r="J125" i="7"/>
  <c r="V125" i="7" s="1"/>
  <c r="K125" i="7"/>
  <c r="N125" i="7"/>
  <c r="J13" i="7"/>
  <c r="V13" i="7" s="1"/>
  <c r="K13" i="7"/>
  <c r="N13" i="7"/>
  <c r="K105" i="7"/>
  <c r="N105" i="7"/>
  <c r="J105" i="7"/>
  <c r="V105" i="7" s="1"/>
  <c r="N117" i="7"/>
  <c r="J117" i="7"/>
  <c r="V117" i="7" s="1"/>
  <c r="K117" i="7"/>
  <c r="AM192" i="7"/>
  <c r="AH192" i="7"/>
  <c r="AH92" i="7"/>
  <c r="AM92" i="7"/>
  <c r="N179" i="7"/>
  <c r="J179" i="7"/>
  <c r="V179" i="7" s="1"/>
  <c r="K179" i="7"/>
  <c r="AH211" i="7"/>
  <c r="AM211" i="7"/>
  <c r="AH182" i="7"/>
  <c r="AM182" i="7"/>
  <c r="J20" i="7"/>
  <c r="V20" i="7" s="1"/>
  <c r="N20" i="7"/>
  <c r="K20" i="7"/>
  <c r="AH195" i="7"/>
  <c r="AM195" i="7"/>
  <c r="N11" i="7"/>
  <c r="J11" i="7"/>
  <c r="V11" i="7" s="1"/>
  <c r="K11" i="7"/>
  <c r="J52" i="7"/>
  <c r="V52" i="7" s="1"/>
  <c r="N52" i="7"/>
  <c r="K52" i="7"/>
  <c r="AM189" i="7"/>
  <c r="AH189" i="7"/>
  <c r="K15" i="7"/>
  <c r="N15" i="7"/>
  <c r="J15" i="7"/>
  <c r="V15" i="7" s="1"/>
  <c r="AH163" i="7"/>
  <c r="AM163" i="7"/>
  <c r="N35" i="7"/>
  <c r="J35" i="7"/>
  <c r="V35" i="7" s="1"/>
  <c r="K35" i="7"/>
  <c r="AH157" i="7"/>
  <c r="AM157" i="7"/>
  <c r="J75" i="7"/>
  <c r="V75" i="7" s="1"/>
  <c r="N75" i="7"/>
  <c r="K75" i="7"/>
  <c r="N21" i="7"/>
  <c r="K21" i="7"/>
  <c r="J21" i="7"/>
  <c r="V21" i="7" s="1"/>
  <c r="AH42" i="7"/>
  <c r="AM42" i="7"/>
  <c r="K97" i="7"/>
  <c r="J97" i="7"/>
  <c r="V97" i="7" s="1"/>
  <c r="N97" i="7"/>
  <c r="AM124" i="7"/>
  <c r="AH124" i="7"/>
  <c r="N99" i="7"/>
  <c r="K99" i="7"/>
  <c r="J99" i="7"/>
  <c r="V99" i="7" s="1"/>
  <c r="AH208" i="7"/>
  <c r="AM208" i="7"/>
  <c r="N23" i="7"/>
  <c r="J23" i="7"/>
  <c r="V23" i="7" s="1"/>
  <c r="K23" i="7"/>
  <c r="O59" i="7"/>
  <c r="AL40" i="7"/>
  <c r="AG40" i="7"/>
  <c r="J30" i="7"/>
  <c r="V30" i="7" s="1"/>
  <c r="K30" i="7"/>
  <c r="N30" i="7"/>
  <c r="AH166" i="7"/>
  <c r="AM166" i="7"/>
  <c r="AH73" i="7"/>
  <c r="AM73" i="7"/>
  <c r="K136" i="7"/>
  <c r="N136" i="7"/>
  <c r="J136" i="7"/>
  <c r="V136" i="7" s="1"/>
  <c r="AH135" i="7"/>
  <c r="AM135" i="7"/>
  <c r="AH100" i="7"/>
  <c r="AM100" i="7"/>
  <c r="K141" i="7"/>
  <c r="N141" i="7"/>
  <c r="J141" i="7"/>
  <c r="V141" i="7" s="1"/>
  <c r="J24" i="7"/>
  <c r="V24" i="7" s="1"/>
  <c r="N24" i="7"/>
  <c r="K24" i="7"/>
  <c r="K62" i="7"/>
  <c r="J62" i="7"/>
  <c r="V62" i="7" s="1"/>
  <c r="N62" i="7"/>
  <c r="AH154" i="7"/>
  <c r="AM154" i="7"/>
  <c r="AH187" i="7"/>
  <c r="AM187" i="7"/>
  <c r="AM205" i="7"/>
  <c r="AH205" i="7"/>
  <c r="N171" i="7"/>
  <c r="K171" i="7"/>
  <c r="J171" i="7"/>
  <c r="V171" i="7" s="1"/>
  <c r="K10" i="7"/>
  <c r="N10" i="7"/>
  <c r="J10" i="7"/>
  <c r="V10" i="7" s="1"/>
  <c r="AM82" i="7"/>
  <c r="AH82" i="7"/>
  <c r="AH88" i="7"/>
  <c r="AM88" i="7"/>
  <c r="N28" i="7"/>
  <c r="J28" i="7"/>
  <c r="V28" i="7" s="1"/>
  <c r="K28" i="7"/>
  <c r="AG183" i="7"/>
  <c r="AL183" i="7"/>
  <c r="AH203" i="7"/>
  <c r="AM203" i="7"/>
  <c r="O18" i="7"/>
  <c r="J53" i="7"/>
  <c r="V53" i="7" s="1"/>
  <c r="K53" i="7"/>
  <c r="N53" i="7"/>
  <c r="J78" i="7"/>
  <c r="V78" i="7" s="1"/>
  <c r="K78" i="7"/>
  <c r="N78" i="7"/>
  <c r="N207" i="7"/>
  <c r="J207" i="7"/>
  <c r="V207" i="7" s="1"/>
  <c r="K207" i="7"/>
  <c r="J14" i="7"/>
  <c r="V14" i="7" s="1"/>
  <c r="N14" i="7"/>
  <c r="K14" i="7"/>
  <c r="J210" i="7"/>
  <c r="V210" i="7" s="1"/>
  <c r="N210" i="7"/>
  <c r="K210" i="7"/>
  <c r="K9" i="7"/>
  <c r="J9" i="7"/>
  <c r="V9" i="7" s="1"/>
  <c r="N9" i="7"/>
  <c r="N168" i="7"/>
  <c r="K168" i="7"/>
  <c r="J168" i="7"/>
  <c r="V168" i="7" s="1"/>
  <c r="N139" i="7"/>
  <c r="K139" i="7"/>
  <c r="J139" i="7"/>
  <c r="V139" i="7" s="1"/>
  <c r="AH127" i="7"/>
  <c r="AM127" i="7"/>
  <c r="AH164" i="7" l="1"/>
  <c r="AM164" i="7"/>
  <c r="AM93" i="7"/>
  <c r="AH93" i="7"/>
  <c r="AH39" i="7"/>
  <c r="AM39" i="7"/>
  <c r="AM102" i="7"/>
  <c r="AH102" i="7"/>
  <c r="L269" i="7"/>
  <c r="L236" i="7"/>
  <c r="L268" i="7"/>
  <c r="L270" i="7"/>
  <c r="J240" i="7"/>
  <c r="K240" i="7"/>
  <c r="J226" i="7"/>
  <c r="K226" i="7"/>
  <c r="J289" i="7"/>
  <c r="K289" i="7"/>
  <c r="L254" i="7"/>
  <c r="N119" i="7"/>
  <c r="J119" i="7"/>
  <c r="V119" i="7" s="1"/>
  <c r="K119" i="7"/>
  <c r="J271" i="7"/>
  <c r="K271" i="7"/>
  <c r="J225" i="7"/>
  <c r="K225" i="7"/>
  <c r="J285" i="7"/>
  <c r="K285" i="7"/>
  <c r="J38" i="7"/>
  <c r="V38" i="7" s="1"/>
  <c r="N38" i="7"/>
  <c r="K38" i="7"/>
  <c r="AH40" i="7"/>
  <c r="AM40" i="7"/>
  <c r="O99" i="7"/>
  <c r="O97" i="7"/>
  <c r="L281" i="7"/>
  <c r="J280" i="7"/>
  <c r="K280" i="7"/>
  <c r="J265" i="7"/>
  <c r="K265" i="7"/>
  <c r="O117" i="7"/>
  <c r="J266" i="7"/>
  <c r="K266" i="7"/>
  <c r="L286" i="7"/>
  <c r="K277" i="7"/>
  <c r="J277" i="7"/>
  <c r="K260" i="7"/>
  <c r="J260" i="7"/>
  <c r="J236" i="7"/>
  <c r="K236" i="7"/>
  <c r="K169" i="7"/>
  <c r="J169" i="7"/>
  <c r="V169" i="7" s="1"/>
  <c r="N169" i="7"/>
  <c r="O207" i="7"/>
  <c r="S18" i="7"/>
  <c r="R18" i="7"/>
  <c r="J19" i="7"/>
  <c r="V19" i="7" s="1"/>
  <c r="N19" i="7"/>
  <c r="K19" i="7"/>
  <c r="O28" i="7"/>
  <c r="L239" i="7"/>
  <c r="O171" i="7"/>
  <c r="K234" i="7"/>
  <c r="J234" i="7"/>
  <c r="S59" i="7"/>
  <c r="R59" i="7"/>
  <c r="L246" i="7"/>
  <c r="O15" i="7"/>
  <c r="O52" i="7"/>
  <c r="L265" i="7"/>
  <c r="L266" i="7"/>
  <c r="O125" i="7"/>
  <c r="L240" i="7"/>
  <c r="O140" i="7"/>
  <c r="O139" i="7"/>
  <c r="J237" i="7"/>
  <c r="K237" i="7"/>
  <c r="K12" i="7"/>
  <c r="J12" i="7"/>
  <c r="V12" i="7" s="1"/>
  <c r="N12" i="7"/>
  <c r="O78" i="7"/>
  <c r="AM183" i="7"/>
  <c r="AH183" i="7"/>
  <c r="J239" i="7"/>
  <c r="K239" i="7"/>
  <c r="O62" i="7"/>
  <c r="O24" i="7"/>
  <c r="L250" i="7"/>
  <c r="L271" i="7"/>
  <c r="L285" i="7"/>
  <c r="L225" i="7"/>
  <c r="O30" i="7"/>
  <c r="K245" i="7"/>
  <c r="J245" i="7"/>
  <c r="K77" i="7"/>
  <c r="J77" i="7"/>
  <c r="V77" i="7" s="1"/>
  <c r="N77" i="7"/>
  <c r="J283" i="7"/>
  <c r="K283" i="7"/>
  <c r="O21" i="7"/>
  <c r="J246" i="7"/>
  <c r="K246" i="7"/>
  <c r="L280" i="7"/>
  <c r="J261" i="7"/>
  <c r="K261" i="7"/>
  <c r="L261" i="7"/>
  <c r="K288" i="7"/>
  <c r="J288" i="7"/>
  <c r="L288" i="7"/>
  <c r="O105" i="7"/>
  <c r="O16" i="7"/>
  <c r="N104" i="8"/>
  <c r="J104" i="8"/>
  <c r="V104" i="8" s="1"/>
  <c r="K104" i="8"/>
  <c r="J270" i="7"/>
  <c r="K270" i="7"/>
  <c r="J286" i="7"/>
  <c r="K286" i="7"/>
  <c r="L251" i="7"/>
  <c r="L237" i="7"/>
  <c r="K269" i="7"/>
  <c r="J269" i="7"/>
  <c r="O168" i="7"/>
  <c r="K251" i="7"/>
  <c r="J251" i="7"/>
  <c r="O9" i="7"/>
  <c r="O210" i="7"/>
  <c r="O14" i="7"/>
  <c r="L289" i="7"/>
  <c r="O53" i="7"/>
  <c r="J254" i="7"/>
  <c r="K254" i="7"/>
  <c r="J252" i="7"/>
  <c r="K252" i="7"/>
  <c r="O10" i="7"/>
  <c r="L234" i="7"/>
  <c r="O141" i="7"/>
  <c r="O136" i="7"/>
  <c r="O23" i="7"/>
  <c r="O75" i="7"/>
  <c r="K281" i="7"/>
  <c r="J281" i="7"/>
  <c r="N98" i="7"/>
  <c r="K98" i="7"/>
  <c r="J98" i="7"/>
  <c r="V98" i="7" s="1"/>
  <c r="O35" i="7"/>
  <c r="O11" i="7"/>
  <c r="O20" i="7"/>
  <c r="O179" i="7"/>
  <c r="L284" i="7"/>
  <c r="O13" i="7"/>
  <c r="J268" i="7"/>
  <c r="K268" i="7"/>
  <c r="O206" i="7"/>
  <c r="AM129" i="7"/>
  <c r="AH129" i="7"/>
  <c r="AH155" i="7"/>
  <c r="AM155" i="7"/>
  <c r="L235" i="7" l="1"/>
  <c r="S136" i="7"/>
  <c r="R136" i="7"/>
  <c r="K231" i="7"/>
  <c r="J231" i="7"/>
  <c r="K224" i="7"/>
  <c r="J224" i="7"/>
  <c r="S24" i="7"/>
  <c r="R24" i="7"/>
  <c r="K238" i="7"/>
  <c r="J238" i="7"/>
  <c r="K248" i="7"/>
  <c r="J248" i="7"/>
  <c r="W59" i="7"/>
  <c r="U59" i="7"/>
  <c r="S171" i="7"/>
  <c r="R171" i="7"/>
  <c r="L252" i="7"/>
  <c r="K278" i="7"/>
  <c r="J278" i="7"/>
  <c r="N27" i="7"/>
  <c r="K27" i="7"/>
  <c r="J27" i="7"/>
  <c r="V27" i="7" s="1"/>
  <c r="D291" i="7"/>
  <c r="D273" i="7"/>
  <c r="S207" i="7"/>
  <c r="R207" i="7"/>
  <c r="J287" i="7"/>
  <c r="K287" i="7"/>
  <c r="O169" i="7"/>
  <c r="S97" i="7"/>
  <c r="R97" i="7"/>
  <c r="S99" i="7"/>
  <c r="R99" i="7"/>
  <c r="K233" i="7"/>
  <c r="J233" i="7"/>
  <c r="K284" i="7"/>
  <c r="J284" i="7"/>
  <c r="J196" i="8"/>
  <c r="V196" i="8" s="1"/>
  <c r="K196" i="8"/>
  <c r="N196" i="8"/>
  <c r="S14" i="7"/>
  <c r="R14" i="7"/>
  <c r="L277" i="7"/>
  <c r="S16" i="7"/>
  <c r="R16" i="7"/>
  <c r="S13" i="7"/>
  <c r="R13" i="7"/>
  <c r="S179" i="7"/>
  <c r="R179" i="7"/>
  <c r="S11" i="7"/>
  <c r="R11" i="7"/>
  <c r="O98" i="7"/>
  <c r="S75" i="7"/>
  <c r="R75" i="7"/>
  <c r="S10" i="7"/>
  <c r="R10" i="7"/>
  <c r="L238" i="7"/>
  <c r="O77" i="7"/>
  <c r="D256" i="7"/>
  <c r="S62" i="7"/>
  <c r="R62" i="7"/>
  <c r="J249" i="7"/>
  <c r="K249" i="7"/>
  <c r="S140" i="7"/>
  <c r="R140" i="7"/>
  <c r="P270" i="7" s="1"/>
  <c r="L245" i="7"/>
  <c r="K247" i="7"/>
  <c r="J247" i="7"/>
  <c r="L287" i="7"/>
  <c r="S117" i="7"/>
  <c r="R117" i="7"/>
  <c r="O38" i="7"/>
  <c r="K267" i="7"/>
  <c r="J267" i="7"/>
  <c r="S20" i="7"/>
  <c r="R20" i="7"/>
  <c r="S105" i="7"/>
  <c r="R105" i="7"/>
  <c r="S206" i="7"/>
  <c r="R206" i="7"/>
  <c r="S35" i="7"/>
  <c r="R35" i="7"/>
  <c r="S53" i="7"/>
  <c r="R53" i="7"/>
  <c r="L260" i="7"/>
  <c r="L282" i="7"/>
  <c r="S30" i="7"/>
  <c r="R30" i="7"/>
  <c r="S78" i="7"/>
  <c r="R78" i="7"/>
  <c r="O12" i="7"/>
  <c r="S139" i="7"/>
  <c r="R139" i="7"/>
  <c r="P269" i="7" s="1"/>
  <c r="S52" i="7"/>
  <c r="R52" i="7"/>
  <c r="O19" i="7"/>
  <c r="L247" i="7"/>
  <c r="L278" i="7"/>
  <c r="L264" i="7"/>
  <c r="W18" i="7"/>
  <c r="U18" i="7"/>
  <c r="L233" i="7"/>
  <c r="D219" i="7"/>
  <c r="S23" i="7"/>
  <c r="R23" i="7"/>
  <c r="S141" i="7"/>
  <c r="R141" i="7"/>
  <c r="P271" i="7" s="1"/>
  <c r="S210" i="7"/>
  <c r="R210" i="7"/>
  <c r="S9" i="7"/>
  <c r="R9" i="7"/>
  <c r="S168" i="7"/>
  <c r="R168" i="7"/>
  <c r="O104" i="8"/>
  <c r="S21" i="7"/>
  <c r="R21" i="7"/>
  <c r="K282" i="7"/>
  <c r="J282" i="7"/>
  <c r="K235" i="7"/>
  <c r="J235" i="7"/>
  <c r="L262" i="7"/>
  <c r="L249" i="7"/>
  <c r="K262" i="7"/>
  <c r="J262" i="7"/>
  <c r="S125" i="7"/>
  <c r="R125" i="7"/>
  <c r="P268" i="7" s="1"/>
  <c r="S15" i="7"/>
  <c r="R15" i="7"/>
  <c r="S28" i="7"/>
  <c r="R28" i="7"/>
  <c r="K264" i="7"/>
  <c r="J264" i="7"/>
  <c r="L226" i="7"/>
  <c r="L224" i="7"/>
  <c r="L283" i="7"/>
  <c r="O119" i="7"/>
  <c r="L248" i="7"/>
  <c r="L267" i="7"/>
  <c r="P266" i="7" l="1"/>
  <c r="P254" i="7"/>
  <c r="J273" i="7"/>
  <c r="K273" i="7"/>
  <c r="W125" i="7"/>
  <c r="U125" i="7"/>
  <c r="S268" i="7" s="1"/>
  <c r="W21" i="7"/>
  <c r="U21" i="7"/>
  <c r="W168" i="7"/>
  <c r="U168" i="7"/>
  <c r="W141" i="7"/>
  <c r="U141" i="7"/>
  <c r="S271" i="7" s="1"/>
  <c r="P246" i="7"/>
  <c r="W206" i="7"/>
  <c r="U206" i="7"/>
  <c r="W105" i="7"/>
  <c r="U105" i="7"/>
  <c r="S38" i="7"/>
  <c r="R38" i="7"/>
  <c r="W117" i="7"/>
  <c r="U117" i="7"/>
  <c r="W75" i="7"/>
  <c r="U75" i="7"/>
  <c r="W13" i="7"/>
  <c r="U13" i="7"/>
  <c r="W16" i="7"/>
  <c r="U16" i="7"/>
  <c r="W97" i="7"/>
  <c r="U97" i="7"/>
  <c r="J263" i="7"/>
  <c r="K263" i="7"/>
  <c r="O27" i="7"/>
  <c r="K1" i="7"/>
  <c r="G33" i="4" s="1"/>
  <c r="W24" i="7"/>
  <c r="U24" i="7"/>
  <c r="K133" i="8"/>
  <c r="N133" i="8"/>
  <c r="J133" i="8"/>
  <c r="V133" i="8" s="1"/>
  <c r="W15" i="7"/>
  <c r="U15" i="7"/>
  <c r="W210" i="7"/>
  <c r="U210" i="7"/>
  <c r="W52" i="7"/>
  <c r="U52" i="7"/>
  <c r="W53" i="7"/>
  <c r="U53" i="7"/>
  <c r="W35" i="7"/>
  <c r="U35" i="7"/>
  <c r="N191" i="8"/>
  <c r="K191" i="8"/>
  <c r="J191" i="8"/>
  <c r="V191" i="8" s="1"/>
  <c r="W140" i="7"/>
  <c r="U140" i="7"/>
  <c r="S270" i="7" s="1"/>
  <c r="S77" i="7"/>
  <c r="R77" i="7"/>
  <c r="P261" i="7"/>
  <c r="P288" i="7"/>
  <c r="W14" i="7"/>
  <c r="U14" i="7"/>
  <c r="O196" i="8"/>
  <c r="W99" i="7"/>
  <c r="U99" i="7"/>
  <c r="K291" i="7"/>
  <c r="J291" i="7"/>
  <c r="K253" i="7"/>
  <c r="J253" i="7"/>
  <c r="D242" i="7"/>
  <c r="J232" i="7"/>
  <c r="K232" i="7"/>
  <c r="L279" i="7"/>
  <c r="L232" i="7"/>
  <c r="L253" i="7"/>
  <c r="L263" i="7"/>
  <c r="N219" i="7"/>
  <c r="P285" i="7"/>
  <c r="P225" i="7"/>
  <c r="L231" i="7"/>
  <c r="P237" i="7"/>
  <c r="P245" i="7"/>
  <c r="J219" i="7"/>
  <c r="J5" i="7" s="1"/>
  <c r="D5" i="7"/>
  <c r="Y18" i="7"/>
  <c r="S12" i="7"/>
  <c r="R12" i="7"/>
  <c r="W30" i="7"/>
  <c r="U30" i="7"/>
  <c r="P265" i="7"/>
  <c r="J256" i="7"/>
  <c r="K256" i="7"/>
  <c r="P239" i="7"/>
  <c r="W11" i="7"/>
  <c r="U11" i="7"/>
  <c r="P289" i="7"/>
  <c r="J279" i="7"/>
  <c r="K279" i="7"/>
  <c r="P234" i="7"/>
  <c r="S119" i="7"/>
  <c r="R119" i="7"/>
  <c r="P284" i="7" s="1"/>
  <c r="W28" i="7"/>
  <c r="U28" i="7"/>
  <c r="S254" i="7" s="1"/>
  <c r="S104" i="8"/>
  <c r="R104" i="8"/>
  <c r="P286" i="7"/>
  <c r="W9" i="7"/>
  <c r="U9" i="7"/>
  <c r="W23" i="7"/>
  <c r="U23" i="7"/>
  <c r="S19" i="7"/>
  <c r="R19" i="7"/>
  <c r="P280" i="7"/>
  <c r="W139" i="7"/>
  <c r="U139" i="7"/>
  <c r="S269" i="7" s="1"/>
  <c r="W78" i="7"/>
  <c r="U78" i="7"/>
  <c r="N273" i="7"/>
  <c r="L273" i="7" s="1"/>
  <c r="J200" i="8"/>
  <c r="V200" i="8" s="1"/>
  <c r="N200" i="8"/>
  <c r="K200" i="8"/>
  <c r="W20" i="7"/>
  <c r="U20" i="7"/>
  <c r="W62" i="7"/>
  <c r="U62" i="7"/>
  <c r="W10" i="7"/>
  <c r="U10" i="7"/>
  <c r="P281" i="7"/>
  <c r="S98" i="7"/>
  <c r="R98" i="7"/>
  <c r="W179" i="7"/>
  <c r="U179" i="7"/>
  <c r="P236" i="7"/>
  <c r="P283" i="7"/>
  <c r="S169" i="7"/>
  <c r="R169" i="7"/>
  <c r="W207" i="7"/>
  <c r="U207" i="7"/>
  <c r="D228" i="7"/>
  <c r="K223" i="7"/>
  <c r="J223" i="7"/>
  <c r="P250" i="7"/>
  <c r="W171" i="7"/>
  <c r="U171" i="7"/>
  <c r="Y59" i="7"/>
  <c r="AB59" i="7" s="1"/>
  <c r="W136" i="7"/>
  <c r="U136" i="7"/>
  <c r="J160" i="8" l="1"/>
  <c r="V160" i="8" s="1"/>
  <c r="P251" i="7"/>
  <c r="J146" i="8"/>
  <c r="V146" i="8" s="1"/>
  <c r="J137" i="8"/>
  <c r="V137" i="8" s="1"/>
  <c r="J177" i="8"/>
  <c r="V177" i="8" s="1"/>
  <c r="S265" i="7"/>
  <c r="P226" i="7"/>
  <c r="P252" i="7"/>
  <c r="P240" i="7"/>
  <c r="K146" i="8"/>
  <c r="K188" i="8"/>
  <c r="N188" i="8"/>
  <c r="J188" i="8"/>
  <c r="V188" i="8" s="1"/>
  <c r="E5" i="7"/>
  <c r="K219" i="7"/>
  <c r="W77" i="7"/>
  <c r="U77" i="7"/>
  <c r="Y35" i="7"/>
  <c r="O133" i="8"/>
  <c r="S27" i="7"/>
  <c r="R27" i="7"/>
  <c r="R219" i="7" s="1"/>
  <c r="S225" i="7"/>
  <c r="S285" i="7"/>
  <c r="W169" i="7"/>
  <c r="U169" i="7"/>
  <c r="J86" i="8"/>
  <c r="V86" i="8" s="1"/>
  <c r="N86" i="8"/>
  <c r="K86" i="8"/>
  <c r="P224" i="7"/>
  <c r="Y10" i="7"/>
  <c r="S237" i="7"/>
  <c r="K202" i="8"/>
  <c r="J202" i="8"/>
  <c r="V202" i="8" s="1"/>
  <c r="N202" i="8"/>
  <c r="N145" i="8"/>
  <c r="J145" i="8"/>
  <c r="V145" i="8" s="1"/>
  <c r="K145" i="8"/>
  <c r="Y28" i="7"/>
  <c r="Y11" i="7"/>
  <c r="K111" i="8"/>
  <c r="N111" i="8"/>
  <c r="J111" i="8"/>
  <c r="V111" i="8" s="1"/>
  <c r="Y30" i="7"/>
  <c r="P238" i="7"/>
  <c r="P262" i="7"/>
  <c r="P249" i="7"/>
  <c r="P260" i="7"/>
  <c r="L219" i="7"/>
  <c r="N5" i="7"/>
  <c r="N4" i="7" s="1"/>
  <c r="Y14" i="7"/>
  <c r="N106" i="8"/>
  <c r="K106" i="8"/>
  <c r="J106" i="8"/>
  <c r="V106" i="8" s="1"/>
  <c r="S280" i="7"/>
  <c r="Y15" i="7"/>
  <c r="S234" i="7"/>
  <c r="Y75" i="7"/>
  <c r="N31" i="8"/>
  <c r="K31" i="8"/>
  <c r="J31" i="8"/>
  <c r="V31" i="8" s="1"/>
  <c r="S286" i="7"/>
  <c r="S226" i="7"/>
  <c r="Y21" i="7"/>
  <c r="P264" i="7"/>
  <c r="P278" i="7"/>
  <c r="W104" i="8"/>
  <c r="U104" i="8"/>
  <c r="W119" i="7"/>
  <c r="U119" i="7"/>
  <c r="J181" i="8"/>
  <c r="V181" i="8" s="1"/>
  <c r="N181" i="8"/>
  <c r="K181" i="8"/>
  <c r="Y171" i="7"/>
  <c r="Y207" i="7"/>
  <c r="S288" i="7"/>
  <c r="P287" i="7"/>
  <c r="Y139" i="7"/>
  <c r="W19" i="7"/>
  <c r="U19" i="7"/>
  <c r="S240" i="7" s="1"/>
  <c r="K178" i="8"/>
  <c r="N178" i="8"/>
  <c r="J178" i="8"/>
  <c r="V178" i="8" s="1"/>
  <c r="P248" i="7"/>
  <c r="P267" i="7"/>
  <c r="W12" i="7"/>
  <c r="U12" i="7"/>
  <c r="AB18" i="7"/>
  <c r="J107" i="8"/>
  <c r="V107" i="8" s="1"/>
  <c r="N107" i="8"/>
  <c r="K107" i="8"/>
  <c r="K242" i="7"/>
  <c r="J242" i="7"/>
  <c r="N291" i="7"/>
  <c r="L291" i="7" s="1"/>
  <c r="Y140" i="7"/>
  <c r="O191" i="8"/>
  <c r="Y53" i="7"/>
  <c r="Y52" i="7"/>
  <c r="J95" i="8"/>
  <c r="V95" i="8" s="1"/>
  <c r="K95" i="8"/>
  <c r="N95" i="8"/>
  <c r="Y210" i="7"/>
  <c r="Y24" i="7"/>
  <c r="Y97" i="7"/>
  <c r="Y16" i="7"/>
  <c r="S235" i="7"/>
  <c r="Y117" i="7"/>
  <c r="N160" i="8"/>
  <c r="K160" i="8"/>
  <c r="P233" i="7"/>
  <c r="S266" i="7"/>
  <c r="Y206" i="7"/>
  <c r="Y168" i="7"/>
  <c r="Y179" i="7"/>
  <c r="W98" i="7"/>
  <c r="U98" i="7"/>
  <c r="S252" i="7" s="1"/>
  <c r="S239" i="7"/>
  <c r="Y23" i="7"/>
  <c r="P277" i="7"/>
  <c r="J138" i="8"/>
  <c r="V138" i="8" s="1"/>
  <c r="K138" i="8"/>
  <c r="N138" i="8"/>
  <c r="K22" i="8"/>
  <c r="N22" i="8"/>
  <c r="J22" i="8"/>
  <c r="V22" i="8" s="1"/>
  <c r="J33" i="8"/>
  <c r="V33" i="8" s="1"/>
  <c r="N33" i="8"/>
  <c r="K33" i="8"/>
  <c r="Y136" i="7"/>
  <c r="AC59" i="7"/>
  <c r="J228" i="7"/>
  <c r="K228" i="7"/>
  <c r="J174" i="8"/>
  <c r="V174" i="8" s="1"/>
  <c r="N174" i="8"/>
  <c r="K174" i="8"/>
  <c r="Y62" i="7"/>
  <c r="Y20" i="7"/>
  <c r="O200" i="8"/>
  <c r="Y78" i="7"/>
  <c r="N47" i="8"/>
  <c r="K47" i="8"/>
  <c r="J47" i="8"/>
  <c r="V47" i="8" s="1"/>
  <c r="Y9" i="7"/>
  <c r="N61" i="8"/>
  <c r="J61" i="8"/>
  <c r="V61" i="8" s="1"/>
  <c r="K61" i="8"/>
  <c r="S261" i="7"/>
  <c r="S248" i="7"/>
  <c r="K137" i="8"/>
  <c r="N137" i="8"/>
  <c r="N242" i="7"/>
  <c r="L242" i="7" s="1"/>
  <c r="L223" i="7"/>
  <c r="N228" i="7"/>
  <c r="L228" i="7" s="1"/>
  <c r="Y99" i="7"/>
  <c r="S196" i="8"/>
  <c r="R196" i="8"/>
  <c r="S236" i="7"/>
  <c r="P235" i="7"/>
  <c r="P282" i="7"/>
  <c r="J32" i="8"/>
  <c r="V32" i="8" s="1"/>
  <c r="K32" i="8"/>
  <c r="N32" i="8"/>
  <c r="N256" i="7"/>
  <c r="L256" i="7" s="1"/>
  <c r="S246" i="7"/>
  <c r="Y13" i="7"/>
  <c r="S281" i="7"/>
  <c r="S224" i="7"/>
  <c r="S250" i="7"/>
  <c r="N177" i="8"/>
  <c r="K177" i="8"/>
  <c r="S289" i="7"/>
  <c r="W38" i="7"/>
  <c r="U38" i="7"/>
  <c r="Y105" i="7"/>
  <c r="Y141" i="7"/>
  <c r="J198" i="8"/>
  <c r="V198" i="8" s="1"/>
  <c r="N198" i="8"/>
  <c r="K198" i="8"/>
  <c r="Y125" i="7"/>
  <c r="J116" i="8"/>
  <c r="V116" i="8" s="1"/>
  <c r="K116" i="8"/>
  <c r="N116" i="8"/>
  <c r="N146" i="8" l="1"/>
  <c r="N64" i="8"/>
  <c r="N49" i="8"/>
  <c r="W250" i="7"/>
  <c r="K5" i="7"/>
  <c r="O198" i="8"/>
  <c r="N131" i="8"/>
  <c r="J131" i="8"/>
  <c r="V131" i="8" s="1"/>
  <c r="K131" i="8"/>
  <c r="W271" i="7"/>
  <c r="AB141" i="7"/>
  <c r="AB125" i="7"/>
  <c r="W268" i="7"/>
  <c r="S233" i="7"/>
  <c r="O177" i="8"/>
  <c r="AB13" i="7"/>
  <c r="J212" i="8"/>
  <c r="V212" i="8" s="1"/>
  <c r="N212" i="8"/>
  <c r="K212" i="8"/>
  <c r="AB99" i="7"/>
  <c r="K209" i="8"/>
  <c r="N209" i="8"/>
  <c r="J209" i="8"/>
  <c r="V209" i="8" s="1"/>
  <c r="AB9" i="7"/>
  <c r="W237" i="7"/>
  <c r="AB78" i="7"/>
  <c r="AB20" i="7"/>
  <c r="W265" i="7"/>
  <c r="W225" i="7"/>
  <c r="AB136" i="7"/>
  <c r="W285" i="7"/>
  <c r="O22" i="8"/>
  <c r="W288" i="7"/>
  <c r="AB179" i="7"/>
  <c r="J43" i="8"/>
  <c r="V43" i="8" s="1"/>
  <c r="N43" i="8"/>
  <c r="K43" i="8"/>
  <c r="W286" i="7"/>
  <c r="AB168" i="7"/>
  <c r="O160" i="8"/>
  <c r="N159" i="8"/>
  <c r="K159" i="8"/>
  <c r="J159" i="8"/>
  <c r="V159" i="8" s="1"/>
  <c r="AB210" i="7"/>
  <c r="AB52" i="7"/>
  <c r="W280" i="7"/>
  <c r="S191" i="8"/>
  <c r="R191" i="8"/>
  <c r="W270" i="7"/>
  <c r="AB140" i="7"/>
  <c r="K180" i="8"/>
  <c r="J180" i="8"/>
  <c r="V180" i="8" s="1"/>
  <c r="N180" i="8"/>
  <c r="Y19" i="7"/>
  <c r="O181" i="8"/>
  <c r="Y119" i="7"/>
  <c r="W248" i="7" s="1"/>
  <c r="AB21" i="7"/>
  <c r="J185" i="8"/>
  <c r="V185" i="8" s="1"/>
  <c r="K185" i="8"/>
  <c r="N185" i="8"/>
  <c r="J37" i="8"/>
  <c r="V37" i="8" s="1"/>
  <c r="N37" i="8"/>
  <c r="K37" i="8"/>
  <c r="K193" i="8"/>
  <c r="N193" i="8"/>
  <c r="J193" i="8"/>
  <c r="V193" i="8" s="1"/>
  <c r="R5" i="7"/>
  <c r="R4" i="7" s="1"/>
  <c r="P219" i="7"/>
  <c r="P5" i="7" s="1"/>
  <c r="O111" i="8"/>
  <c r="O145" i="8"/>
  <c r="J54" i="8"/>
  <c r="V54" i="8" s="1"/>
  <c r="N54" i="8"/>
  <c r="K54" i="8"/>
  <c r="S287" i="7"/>
  <c r="P232" i="7"/>
  <c r="P253" i="7"/>
  <c r="P263" i="7"/>
  <c r="O188" i="8"/>
  <c r="J120" i="8"/>
  <c r="V120" i="8" s="1"/>
  <c r="K120" i="8"/>
  <c r="N120" i="8"/>
  <c r="J152" i="8"/>
  <c r="V152" i="8" s="1"/>
  <c r="N152" i="8"/>
  <c r="K152" i="8"/>
  <c r="W196" i="8"/>
  <c r="U196" i="8"/>
  <c r="O47" i="8"/>
  <c r="N46" i="8"/>
  <c r="K46" i="8"/>
  <c r="J46" i="8"/>
  <c r="V46" i="8" s="1"/>
  <c r="S283" i="7"/>
  <c r="O95" i="8"/>
  <c r="P231" i="7"/>
  <c r="R242" i="7"/>
  <c r="P242" i="7" s="1"/>
  <c r="O107" i="8"/>
  <c r="S238" i="7"/>
  <c r="S249" i="7"/>
  <c r="S262" i="7"/>
  <c r="J197" i="8"/>
  <c r="V197" i="8" s="1"/>
  <c r="N197" i="8"/>
  <c r="K197" i="8"/>
  <c r="W269" i="7"/>
  <c r="AB139" i="7"/>
  <c r="AB171" i="7"/>
  <c r="J170" i="8"/>
  <c r="V170" i="8" s="1"/>
  <c r="K170" i="8"/>
  <c r="N170" i="8"/>
  <c r="J84" i="8"/>
  <c r="V84" i="8" s="1"/>
  <c r="N84" i="8"/>
  <c r="K84" i="8"/>
  <c r="O106" i="8"/>
  <c r="R273" i="7"/>
  <c r="P273" i="7" s="1"/>
  <c r="AB30" i="7"/>
  <c r="K147" i="8"/>
  <c r="N147" i="8"/>
  <c r="J147" i="8"/>
  <c r="V147" i="8" s="1"/>
  <c r="W261" i="7"/>
  <c r="AB11" i="7"/>
  <c r="S260" i="7"/>
  <c r="AB10" i="7"/>
  <c r="W239" i="7"/>
  <c r="O86" i="8"/>
  <c r="S133" i="8"/>
  <c r="R133" i="8"/>
  <c r="S282" i="7"/>
  <c r="O146" i="8"/>
  <c r="AB105" i="7"/>
  <c r="W266" i="7"/>
  <c r="K156" i="8"/>
  <c r="J156" i="8"/>
  <c r="V156" i="8" s="1"/>
  <c r="N156" i="8"/>
  <c r="K217" i="8"/>
  <c r="N217" i="8"/>
  <c r="J217" i="8"/>
  <c r="V217" i="8" s="1"/>
  <c r="K123" i="8"/>
  <c r="J123" i="8"/>
  <c r="V123" i="8" s="1"/>
  <c r="N123" i="8"/>
  <c r="O32" i="8"/>
  <c r="J74" i="8"/>
  <c r="V74" i="8" s="1"/>
  <c r="K74" i="8"/>
  <c r="N74" i="8"/>
  <c r="O61" i="8"/>
  <c r="S245" i="7"/>
  <c r="J132" i="8"/>
  <c r="V132" i="8" s="1"/>
  <c r="N132" i="8"/>
  <c r="K132" i="8"/>
  <c r="AB62" i="7"/>
  <c r="K186" i="8"/>
  <c r="N186" i="8"/>
  <c r="J186" i="8"/>
  <c r="V186" i="8" s="1"/>
  <c r="AG59" i="7"/>
  <c r="AL59" i="7"/>
  <c r="AB206" i="7"/>
  <c r="AB97" i="7"/>
  <c r="W234" i="7"/>
  <c r="AB24" i="7"/>
  <c r="N70" i="8"/>
  <c r="K70" i="8"/>
  <c r="J70" i="8"/>
  <c r="V70" i="8" s="1"/>
  <c r="AC18" i="7"/>
  <c r="Y12" i="7"/>
  <c r="S247" i="7"/>
  <c r="S264" i="7"/>
  <c r="S278" i="7"/>
  <c r="S284" i="7"/>
  <c r="S267" i="7"/>
  <c r="P247" i="7"/>
  <c r="R256" i="7"/>
  <c r="P256" i="7" s="1"/>
  <c r="J72" i="8"/>
  <c r="V72" i="8" s="1"/>
  <c r="K72" i="8"/>
  <c r="N72" i="8"/>
  <c r="AB15" i="7"/>
  <c r="J49" i="8"/>
  <c r="V49" i="8" s="1"/>
  <c r="J67" i="8"/>
  <c r="V67" i="8" s="1"/>
  <c r="K67" i="8"/>
  <c r="N67" i="8"/>
  <c r="W236" i="7"/>
  <c r="AB14" i="7"/>
  <c r="N113" i="8"/>
  <c r="J113" i="8"/>
  <c r="V113" i="8" s="1"/>
  <c r="K113" i="8"/>
  <c r="O202" i="8"/>
  <c r="N115" i="8"/>
  <c r="J115" i="8"/>
  <c r="V115" i="8" s="1"/>
  <c r="K115" i="8"/>
  <c r="S251" i="7"/>
  <c r="K60" i="8"/>
  <c r="J60" i="8"/>
  <c r="V60" i="8" s="1"/>
  <c r="N60" i="8"/>
  <c r="Y169" i="7"/>
  <c r="W27" i="7"/>
  <c r="U27" i="7"/>
  <c r="Y77" i="7"/>
  <c r="Y38" i="7"/>
  <c r="O116" i="8"/>
  <c r="N204" i="8"/>
  <c r="K204" i="8"/>
  <c r="J204" i="8"/>
  <c r="V204" i="8" s="1"/>
  <c r="K79" i="8"/>
  <c r="J79" i="8"/>
  <c r="V79" i="8" s="1"/>
  <c r="N79" i="8"/>
  <c r="K114" i="8"/>
  <c r="N114" i="8"/>
  <c r="J114" i="8"/>
  <c r="V114" i="8" s="1"/>
  <c r="K81" i="8"/>
  <c r="J81" i="8"/>
  <c r="V81" i="8" s="1"/>
  <c r="N81" i="8"/>
  <c r="O137" i="8"/>
  <c r="J153" i="8"/>
  <c r="V153" i="8" s="1"/>
  <c r="K153" i="8"/>
  <c r="N153" i="8"/>
  <c r="S200" i="8"/>
  <c r="R200" i="8"/>
  <c r="O174" i="8"/>
  <c r="J87" i="8"/>
  <c r="V87" i="8" s="1"/>
  <c r="N87" i="8"/>
  <c r="K87" i="8"/>
  <c r="O33" i="8"/>
  <c r="O138" i="8"/>
  <c r="K144" i="8"/>
  <c r="J144" i="8"/>
  <c r="V144" i="8" s="1"/>
  <c r="N144" i="8"/>
  <c r="AB23" i="7"/>
  <c r="Y98" i="7"/>
  <c r="W252" i="7" s="1"/>
  <c r="AB117" i="7"/>
  <c r="W284" i="7"/>
  <c r="AB16" i="7"/>
  <c r="W240" i="7"/>
  <c r="J101" i="8"/>
  <c r="V101" i="8" s="1"/>
  <c r="N101" i="8"/>
  <c r="K101" i="8"/>
  <c r="AB53" i="7"/>
  <c r="O178" i="8"/>
  <c r="AB207" i="7"/>
  <c r="W289" i="7"/>
  <c r="K190" i="8"/>
  <c r="N190" i="8"/>
  <c r="J190" i="8"/>
  <c r="V190" i="8" s="1"/>
  <c r="J121" i="8"/>
  <c r="V121" i="8" s="1"/>
  <c r="K121" i="8"/>
  <c r="N121" i="8"/>
  <c r="J51" i="8"/>
  <c r="V51" i="8" s="1"/>
  <c r="N51" i="8"/>
  <c r="K51" i="8"/>
  <c r="Y104" i="8"/>
  <c r="AB104" i="8" s="1"/>
  <c r="O31" i="8"/>
  <c r="AB75" i="7"/>
  <c r="W281" i="7"/>
  <c r="AB28" i="7"/>
  <c r="W254" i="7"/>
  <c r="K130" i="8"/>
  <c r="N130" i="8"/>
  <c r="J130" i="8"/>
  <c r="V130" i="8" s="1"/>
  <c r="AB35" i="7"/>
  <c r="W246" i="7"/>
  <c r="J126" i="8"/>
  <c r="V126" i="8" s="1"/>
  <c r="K126" i="8"/>
  <c r="N126" i="8"/>
  <c r="K194" i="8"/>
  <c r="N194" i="8"/>
  <c r="J194" i="8"/>
  <c r="V194" i="8" s="1"/>
  <c r="J64" i="8" l="1"/>
  <c r="V64" i="8" s="1"/>
  <c r="K64" i="8"/>
  <c r="N58" i="8"/>
  <c r="J172" i="8"/>
  <c r="V172" i="8" s="1"/>
  <c r="J29" i="8"/>
  <c r="V29" i="8" s="1"/>
  <c r="K29" i="8"/>
  <c r="N29" i="8"/>
  <c r="J201" i="8"/>
  <c r="V201" i="8" s="1"/>
  <c r="K49" i="8"/>
  <c r="AC250" i="7"/>
  <c r="K122" i="8"/>
  <c r="O64" i="8"/>
  <c r="S64" i="8" s="1"/>
  <c r="AC281" i="7"/>
  <c r="AC75" i="7"/>
  <c r="AC289" i="7"/>
  <c r="AC207" i="7"/>
  <c r="O101" i="8"/>
  <c r="AC16" i="7"/>
  <c r="AC23" i="7"/>
  <c r="O153" i="8"/>
  <c r="K150" i="8"/>
  <c r="N150" i="8"/>
  <c r="J150" i="8"/>
  <c r="V150" i="8" s="1"/>
  <c r="O204" i="8"/>
  <c r="AB169" i="7"/>
  <c r="W287" i="7"/>
  <c r="S202" i="8"/>
  <c r="R202" i="8"/>
  <c r="K76" i="8"/>
  <c r="N76" i="8"/>
  <c r="J76" i="8"/>
  <c r="V76" i="8" s="1"/>
  <c r="K44" i="8"/>
  <c r="J44" i="8"/>
  <c r="V44" i="8" s="1"/>
  <c r="N44" i="8"/>
  <c r="W262" i="7"/>
  <c r="W249" i="7"/>
  <c r="AB12" i="7"/>
  <c r="AL18" i="7"/>
  <c r="AG18" i="7"/>
  <c r="N213" i="8"/>
  <c r="J213" i="8"/>
  <c r="V213" i="8" s="1"/>
  <c r="K213" i="8"/>
  <c r="AM59" i="7"/>
  <c r="AH59" i="7"/>
  <c r="O186" i="8"/>
  <c r="AC62" i="7"/>
  <c r="S61" i="8"/>
  <c r="R61" i="8"/>
  <c r="O74" i="8"/>
  <c r="K148" i="8"/>
  <c r="J148" i="8"/>
  <c r="V148" i="8" s="1"/>
  <c r="N148" i="8"/>
  <c r="O123" i="8"/>
  <c r="J82" i="8"/>
  <c r="V82" i="8" s="1"/>
  <c r="N82" i="8"/>
  <c r="K82" i="8"/>
  <c r="AC11" i="7"/>
  <c r="AC261" i="7"/>
  <c r="O147" i="8"/>
  <c r="J192" i="8"/>
  <c r="V192" i="8" s="1"/>
  <c r="N192" i="8"/>
  <c r="K192" i="8"/>
  <c r="S106" i="8"/>
  <c r="R106" i="8"/>
  <c r="N175" i="8"/>
  <c r="J175" i="8"/>
  <c r="V175" i="8" s="1"/>
  <c r="K175" i="8"/>
  <c r="O197" i="8"/>
  <c r="K142" i="8"/>
  <c r="J142" i="8"/>
  <c r="V142" i="8" s="1"/>
  <c r="N142" i="8"/>
  <c r="S145" i="8"/>
  <c r="R145" i="8"/>
  <c r="O193" i="8"/>
  <c r="O37" i="8"/>
  <c r="AC21" i="7"/>
  <c r="AC210" i="7"/>
  <c r="O159" i="8"/>
  <c r="S160" i="8"/>
  <c r="R160" i="8"/>
  <c r="O43" i="8"/>
  <c r="AC136" i="7"/>
  <c r="AC285" i="7"/>
  <c r="AC225" i="7"/>
  <c r="W260" i="7"/>
  <c r="AC99" i="7"/>
  <c r="AC13" i="7"/>
  <c r="AC268" i="7"/>
  <c r="AC125" i="7"/>
  <c r="O194" i="8"/>
  <c r="AC246" i="7"/>
  <c r="AC35" i="7"/>
  <c r="O126" i="8"/>
  <c r="K65" i="8"/>
  <c r="J65" i="8"/>
  <c r="V65" i="8" s="1"/>
  <c r="N65" i="8"/>
  <c r="N83" i="8"/>
  <c r="K83" i="8"/>
  <c r="J83" i="8"/>
  <c r="V83" i="8" s="1"/>
  <c r="O130" i="8"/>
  <c r="N89" i="8"/>
  <c r="K89" i="8"/>
  <c r="J89" i="8"/>
  <c r="V89" i="8" s="1"/>
  <c r="O51" i="8"/>
  <c r="S178" i="8"/>
  <c r="R178" i="8"/>
  <c r="AC117" i="7"/>
  <c r="N112" i="8"/>
  <c r="K112" i="8"/>
  <c r="J112" i="8"/>
  <c r="V112" i="8" s="1"/>
  <c r="W200" i="8"/>
  <c r="U200" i="8"/>
  <c r="O79" i="8"/>
  <c r="S279" i="7"/>
  <c r="S232" i="7"/>
  <c r="S253" i="7"/>
  <c r="O60" i="8"/>
  <c r="K128" i="8"/>
  <c r="N128" i="8"/>
  <c r="J128" i="8"/>
  <c r="V128" i="8" s="1"/>
  <c r="O113" i="8"/>
  <c r="O67" i="8"/>
  <c r="O72" i="8"/>
  <c r="J211" i="8"/>
  <c r="V211" i="8" s="1"/>
  <c r="K211" i="8"/>
  <c r="N211" i="8"/>
  <c r="J109" i="8"/>
  <c r="V109" i="8" s="1"/>
  <c r="N109" i="8"/>
  <c r="K109" i="8"/>
  <c r="K66" i="8"/>
  <c r="N66" i="8"/>
  <c r="J66" i="8"/>
  <c r="V66" i="8" s="1"/>
  <c r="K203" i="8"/>
  <c r="J203" i="8"/>
  <c r="V203" i="8" s="1"/>
  <c r="N203" i="8"/>
  <c r="AC97" i="7"/>
  <c r="N134" i="8"/>
  <c r="K134" i="8"/>
  <c r="J134" i="8"/>
  <c r="V134" i="8" s="1"/>
  <c r="O156" i="8"/>
  <c r="AC105" i="7"/>
  <c r="AC266" i="7"/>
  <c r="S146" i="8"/>
  <c r="R146" i="8"/>
  <c r="W133" i="8"/>
  <c r="U133" i="8"/>
  <c r="S86" i="8"/>
  <c r="R86" i="8"/>
  <c r="N25" i="8"/>
  <c r="J25" i="8"/>
  <c r="V25" i="8" s="1"/>
  <c r="K25" i="8"/>
  <c r="N41" i="8"/>
  <c r="K41" i="8"/>
  <c r="J41" i="8"/>
  <c r="V41" i="8" s="1"/>
  <c r="N199" i="8"/>
  <c r="K199" i="8"/>
  <c r="J199" i="8"/>
  <c r="V199" i="8" s="1"/>
  <c r="S95" i="8"/>
  <c r="R95" i="8"/>
  <c r="O46" i="8"/>
  <c r="K165" i="8"/>
  <c r="J165" i="8"/>
  <c r="V165" i="8" s="1"/>
  <c r="N165" i="8"/>
  <c r="N172" i="8"/>
  <c r="S231" i="7"/>
  <c r="U242" i="7"/>
  <c r="S242" i="7" s="1"/>
  <c r="O54" i="8"/>
  <c r="U219" i="7"/>
  <c r="W191" i="8"/>
  <c r="U191" i="8"/>
  <c r="W226" i="7"/>
  <c r="S22" i="8"/>
  <c r="R22" i="8"/>
  <c r="AC78" i="7"/>
  <c r="O209" i="8"/>
  <c r="O212" i="8"/>
  <c r="AC141" i="7"/>
  <c r="AC271" i="7"/>
  <c r="K94" i="8"/>
  <c r="N94" i="8"/>
  <c r="J94" i="8"/>
  <c r="V94" i="8" s="1"/>
  <c r="AC104" i="8"/>
  <c r="N151" i="8"/>
  <c r="J151" i="8"/>
  <c r="V151" i="8" s="1"/>
  <c r="K151" i="8"/>
  <c r="W283" i="7"/>
  <c r="AB98" i="7"/>
  <c r="O144" i="8"/>
  <c r="S33" i="8"/>
  <c r="R33" i="8"/>
  <c r="S174" i="8"/>
  <c r="R174" i="8"/>
  <c r="K80" i="8"/>
  <c r="N80" i="8"/>
  <c r="J80" i="8"/>
  <c r="V80" i="8" s="1"/>
  <c r="O81" i="8"/>
  <c r="W233" i="7"/>
  <c r="AB38" i="7"/>
  <c r="S277" i="7"/>
  <c r="U291" i="7"/>
  <c r="S291" i="7" s="1"/>
  <c r="AC14" i="7"/>
  <c r="AC236" i="7"/>
  <c r="J167" i="8"/>
  <c r="V167" i="8" s="1"/>
  <c r="N167" i="8"/>
  <c r="K167" i="8"/>
  <c r="S32" i="8"/>
  <c r="R32" i="8"/>
  <c r="K124" i="8"/>
  <c r="J124" i="8"/>
  <c r="V124" i="8" s="1"/>
  <c r="N124" i="8"/>
  <c r="W238" i="7"/>
  <c r="AC30" i="7"/>
  <c r="N158" i="8"/>
  <c r="K158" i="8"/>
  <c r="J158" i="8"/>
  <c r="V158" i="8" s="1"/>
  <c r="O84" i="8"/>
  <c r="O170" i="8"/>
  <c r="N45" i="8"/>
  <c r="K45" i="8"/>
  <c r="J45" i="8"/>
  <c r="V45" i="8" s="1"/>
  <c r="AC171" i="7"/>
  <c r="S107" i="8"/>
  <c r="R107" i="8"/>
  <c r="S47" i="8"/>
  <c r="R47" i="8"/>
  <c r="Y196" i="8"/>
  <c r="AB196" i="8" s="1"/>
  <c r="O120" i="8"/>
  <c r="S188" i="8"/>
  <c r="R188" i="8"/>
  <c r="S111" i="8"/>
  <c r="R111" i="8"/>
  <c r="K176" i="8"/>
  <c r="N176" i="8"/>
  <c r="J176" i="8"/>
  <c r="V176" i="8" s="1"/>
  <c r="K108" i="8"/>
  <c r="N108" i="8"/>
  <c r="J108" i="8"/>
  <c r="V108" i="8" s="1"/>
  <c r="K216" i="8"/>
  <c r="J216" i="8"/>
  <c r="V216" i="8" s="1"/>
  <c r="N216" i="8"/>
  <c r="O180" i="8"/>
  <c r="W251" i="7"/>
  <c r="N162" i="8"/>
  <c r="J162" i="8"/>
  <c r="V162" i="8" s="1"/>
  <c r="K162" i="8"/>
  <c r="S177" i="8"/>
  <c r="R177" i="8"/>
  <c r="N48" i="8"/>
  <c r="K48" i="8"/>
  <c r="J48" i="8"/>
  <c r="V48" i="8" s="1"/>
  <c r="O131" i="8"/>
  <c r="R228" i="7"/>
  <c r="P228" i="7" s="1"/>
  <c r="P223" i="7"/>
  <c r="AC28" i="7"/>
  <c r="AC254" i="7"/>
  <c r="N69" i="8"/>
  <c r="K69" i="8"/>
  <c r="J69" i="8"/>
  <c r="V69" i="8" s="1"/>
  <c r="S31" i="8"/>
  <c r="R31" i="8"/>
  <c r="O121" i="8"/>
  <c r="O190" i="8"/>
  <c r="N118" i="8"/>
  <c r="K118" i="8"/>
  <c r="J118" i="8"/>
  <c r="V118" i="8" s="1"/>
  <c r="N143" i="8"/>
  <c r="J143" i="8"/>
  <c r="V143" i="8" s="1"/>
  <c r="K143" i="8"/>
  <c r="AC53" i="7"/>
  <c r="W245" i="7"/>
  <c r="S138" i="8"/>
  <c r="R138" i="8"/>
  <c r="O87" i="8"/>
  <c r="S137" i="8"/>
  <c r="R137" i="8"/>
  <c r="O114" i="8"/>
  <c r="N166" i="8"/>
  <c r="K166" i="8"/>
  <c r="J166" i="8"/>
  <c r="V166" i="8" s="1"/>
  <c r="S116" i="8"/>
  <c r="R116" i="8"/>
  <c r="K90" i="8"/>
  <c r="N90" i="8"/>
  <c r="J90" i="8"/>
  <c r="V90" i="8" s="1"/>
  <c r="W224" i="7"/>
  <c r="AB77" i="7"/>
  <c r="W282" i="7"/>
  <c r="Y27" i="7"/>
  <c r="O115" i="8"/>
  <c r="AC15" i="7"/>
  <c r="N187" i="8"/>
  <c r="K187" i="8"/>
  <c r="J187" i="8"/>
  <c r="V187" i="8" s="1"/>
  <c r="O70" i="8"/>
  <c r="AC24" i="7"/>
  <c r="AC234" i="7"/>
  <c r="N173" i="8"/>
  <c r="K173" i="8"/>
  <c r="J173" i="8"/>
  <c r="V173" i="8" s="1"/>
  <c r="AC287" i="7"/>
  <c r="AC206" i="7"/>
  <c r="O132" i="8"/>
  <c r="K36" i="8"/>
  <c r="N36" i="8"/>
  <c r="J36" i="8"/>
  <c r="V36" i="8" s="1"/>
  <c r="N161" i="8"/>
  <c r="J161" i="8"/>
  <c r="V161" i="8" s="1"/>
  <c r="K161" i="8"/>
  <c r="O217" i="8"/>
  <c r="AC10" i="7"/>
  <c r="AC239" i="7"/>
  <c r="J56" i="8"/>
  <c r="V56" i="8" s="1"/>
  <c r="K56" i="8"/>
  <c r="N56" i="8"/>
  <c r="J91" i="8"/>
  <c r="V91" i="8" s="1"/>
  <c r="K91" i="8"/>
  <c r="N91" i="8"/>
  <c r="AC269" i="7"/>
  <c r="AC139" i="7"/>
  <c r="K63" i="8"/>
  <c r="N63" i="8"/>
  <c r="J63" i="8"/>
  <c r="V63" i="8" s="1"/>
  <c r="O152" i="8"/>
  <c r="K154" i="8"/>
  <c r="J154" i="8"/>
  <c r="V154" i="8" s="1"/>
  <c r="N154" i="8"/>
  <c r="J55" i="8"/>
  <c r="V55" i="8" s="1"/>
  <c r="K55" i="8"/>
  <c r="N55" i="8"/>
  <c r="P279" i="7"/>
  <c r="R291" i="7"/>
  <c r="P291" i="7" s="1"/>
  <c r="O185" i="8"/>
  <c r="W267" i="7"/>
  <c r="AB119" i="7"/>
  <c r="S181" i="8"/>
  <c r="R181" i="8"/>
  <c r="AB19" i="7"/>
  <c r="W278" i="7"/>
  <c r="W247" i="7"/>
  <c r="W264" i="7"/>
  <c r="AC270" i="7"/>
  <c r="AC140" i="7"/>
  <c r="AC52" i="7"/>
  <c r="AC280" i="7"/>
  <c r="J149" i="8"/>
  <c r="V149" i="8" s="1"/>
  <c r="K149" i="8"/>
  <c r="N149" i="8"/>
  <c r="AC286" i="7"/>
  <c r="AC168" i="7"/>
  <c r="AC226" i="7"/>
  <c r="AC288" i="7"/>
  <c r="AC179" i="7"/>
  <c r="AC265" i="7"/>
  <c r="AC20" i="7"/>
  <c r="AC251" i="7"/>
  <c r="AC237" i="7"/>
  <c r="AC9" i="7"/>
  <c r="W235" i="7"/>
  <c r="S198" i="8"/>
  <c r="R198" i="8"/>
  <c r="J58" i="8" l="1"/>
  <c r="V58" i="8" s="1"/>
  <c r="J103" i="8"/>
  <c r="V103" i="8" s="1"/>
  <c r="K58" i="8"/>
  <c r="J122" i="8"/>
  <c r="V122" i="8" s="1"/>
  <c r="N122" i="8"/>
  <c r="K172" i="8"/>
  <c r="O172" i="8" s="1"/>
  <c r="N71" i="8"/>
  <c r="N201" i="8"/>
  <c r="K201" i="8"/>
  <c r="O29" i="8"/>
  <c r="N68" i="8"/>
  <c r="J68" i="8"/>
  <c r="V68" i="8" s="1"/>
  <c r="K68" i="8"/>
  <c r="O49" i="8"/>
  <c r="O122" i="8"/>
  <c r="AC248" i="7"/>
  <c r="R64" i="8"/>
  <c r="K73" i="8"/>
  <c r="AC231" i="7"/>
  <c r="W198" i="8"/>
  <c r="U198" i="8"/>
  <c r="W223" i="7"/>
  <c r="Y228" i="7"/>
  <c r="W228" i="7" s="1"/>
  <c r="O149" i="8"/>
  <c r="AL140" i="7"/>
  <c r="AG140" i="7"/>
  <c r="W181" i="8"/>
  <c r="U181" i="8"/>
  <c r="O55" i="8"/>
  <c r="AL139" i="7"/>
  <c r="AG139" i="7"/>
  <c r="AG10" i="7"/>
  <c r="AL10" i="7"/>
  <c r="S217" i="8"/>
  <c r="R217" i="8"/>
  <c r="W231" i="7"/>
  <c r="W137" i="8"/>
  <c r="U137" i="8"/>
  <c r="S87" i="8"/>
  <c r="R87" i="8"/>
  <c r="W138" i="8"/>
  <c r="U138" i="8"/>
  <c r="AG53" i="7"/>
  <c r="AL53" i="7"/>
  <c r="O143" i="8"/>
  <c r="S121" i="8"/>
  <c r="R121" i="8"/>
  <c r="W31" i="8"/>
  <c r="U31" i="8"/>
  <c r="AG28" i="7"/>
  <c r="AL28" i="7"/>
  <c r="J182" i="8"/>
  <c r="V182" i="8" s="1"/>
  <c r="K182" i="8"/>
  <c r="N182" i="8"/>
  <c r="S131" i="8"/>
  <c r="R131" i="8"/>
  <c r="O48" i="8"/>
  <c r="W177" i="8"/>
  <c r="U177" i="8"/>
  <c r="W277" i="7"/>
  <c r="O216" i="8"/>
  <c r="O108" i="8"/>
  <c r="O176" i="8"/>
  <c r="W107" i="8"/>
  <c r="U107" i="8"/>
  <c r="O124" i="8"/>
  <c r="AG14" i="7"/>
  <c r="AL14" i="7"/>
  <c r="S81" i="8"/>
  <c r="R81" i="8"/>
  <c r="J42" i="8"/>
  <c r="V42" i="8" s="1"/>
  <c r="K42" i="8"/>
  <c r="N42" i="8"/>
  <c r="S144" i="8"/>
  <c r="R144" i="8"/>
  <c r="J34" i="8"/>
  <c r="V34" i="8" s="1"/>
  <c r="K34" i="8"/>
  <c r="N34" i="8"/>
  <c r="AL104" i="8"/>
  <c r="AG104" i="8"/>
  <c r="S219" i="7"/>
  <c r="S5" i="7" s="1"/>
  <c r="U5" i="7"/>
  <c r="U4" i="7" s="1"/>
  <c r="J110" i="8"/>
  <c r="V110" i="8" s="1"/>
  <c r="N110" i="8"/>
  <c r="K110" i="8"/>
  <c r="W86" i="8"/>
  <c r="U86" i="8"/>
  <c r="Y133" i="8"/>
  <c r="AB133" i="8" s="1"/>
  <c r="S156" i="8"/>
  <c r="R156" i="8"/>
  <c r="O109" i="8"/>
  <c r="S60" i="8"/>
  <c r="R60" i="8"/>
  <c r="O112" i="8"/>
  <c r="S130" i="8"/>
  <c r="R130" i="8"/>
  <c r="O65" i="8"/>
  <c r="S194" i="8"/>
  <c r="R194" i="8"/>
  <c r="AL136" i="7"/>
  <c r="AG136" i="7"/>
  <c r="O58" i="8"/>
  <c r="S37" i="8"/>
  <c r="R37" i="8"/>
  <c r="K208" i="8"/>
  <c r="J208" i="8"/>
  <c r="V208" i="8" s="1"/>
  <c r="N208" i="8"/>
  <c r="W106" i="8"/>
  <c r="U106" i="8"/>
  <c r="S147" i="8"/>
  <c r="R147" i="8"/>
  <c r="AL11" i="7"/>
  <c r="AG11" i="7"/>
  <c r="S123" i="8"/>
  <c r="R123" i="8"/>
  <c r="O213" i="8"/>
  <c r="AH18" i="7"/>
  <c r="AM18" i="7"/>
  <c r="J50" i="8"/>
  <c r="V50" i="8" s="1"/>
  <c r="N50" i="8"/>
  <c r="K50" i="8"/>
  <c r="W202" i="8"/>
  <c r="U202" i="8"/>
  <c r="S204" i="8"/>
  <c r="R204" i="8"/>
  <c r="AC277" i="7"/>
  <c r="AL20" i="7"/>
  <c r="AG20" i="7"/>
  <c r="AL9" i="7"/>
  <c r="AG9" i="7"/>
  <c r="AL179" i="7"/>
  <c r="AG179" i="7"/>
  <c r="AC278" i="7"/>
  <c r="AC19" i="7"/>
  <c r="AC264" i="7"/>
  <c r="AC247" i="7"/>
  <c r="J92" i="8"/>
  <c r="V92" i="8" s="1"/>
  <c r="K92" i="8"/>
  <c r="N92" i="8"/>
  <c r="O154" i="8"/>
  <c r="S152" i="8"/>
  <c r="R152" i="8"/>
  <c r="O63" i="8"/>
  <c r="O91" i="8"/>
  <c r="S132" i="8"/>
  <c r="R132" i="8"/>
  <c r="AG24" i="7"/>
  <c r="AL24" i="7"/>
  <c r="AB27" i="7"/>
  <c r="W232" i="7"/>
  <c r="W253" i="7"/>
  <c r="AC282" i="7"/>
  <c r="AC77" i="7"/>
  <c r="S190" i="8"/>
  <c r="R190" i="8"/>
  <c r="S223" i="7"/>
  <c r="U228" i="7"/>
  <c r="S228" i="7" s="1"/>
  <c r="K127" i="8"/>
  <c r="J127" i="8"/>
  <c r="V127" i="8" s="1"/>
  <c r="N127" i="8"/>
  <c r="O162" i="8"/>
  <c r="K96" i="8"/>
  <c r="J96" i="8"/>
  <c r="V96" i="8" s="1"/>
  <c r="N96" i="8"/>
  <c r="S120" i="8"/>
  <c r="R120" i="8"/>
  <c r="J102" i="8"/>
  <c r="V102" i="8" s="1"/>
  <c r="K102" i="8"/>
  <c r="N102" i="8"/>
  <c r="O158" i="8"/>
  <c r="O167" i="8"/>
  <c r="AC233" i="7"/>
  <c r="AC38" i="7"/>
  <c r="O94" i="8"/>
  <c r="Y191" i="8"/>
  <c r="AB191" i="8" s="1"/>
  <c r="S54" i="8"/>
  <c r="R54" i="8"/>
  <c r="AC283" i="7"/>
  <c r="O66" i="8"/>
  <c r="S67" i="8"/>
  <c r="R67" i="8"/>
  <c r="O128" i="8"/>
  <c r="S263" i="7"/>
  <c r="U273" i="7"/>
  <c r="S273" i="7" s="1"/>
  <c r="S122" i="8"/>
  <c r="R122" i="8"/>
  <c r="AG117" i="7"/>
  <c r="AL117" i="7"/>
  <c r="S126" i="8"/>
  <c r="R126" i="8"/>
  <c r="AG35" i="7"/>
  <c r="AL35" i="7"/>
  <c r="AG99" i="7"/>
  <c r="AL99" i="7"/>
  <c r="S159" i="8"/>
  <c r="R159" i="8"/>
  <c r="O142" i="8"/>
  <c r="O175" i="8"/>
  <c r="S74" i="8"/>
  <c r="R74" i="8"/>
  <c r="U256" i="7"/>
  <c r="S256" i="7" s="1"/>
  <c r="O76" i="8"/>
  <c r="AC169" i="7"/>
  <c r="AC245" i="7"/>
  <c r="K17" i="8"/>
  <c r="J17" i="8"/>
  <c r="V17" i="8" s="1"/>
  <c r="N17" i="8"/>
  <c r="AC224" i="7"/>
  <c r="AL168" i="7"/>
  <c r="AG168" i="7"/>
  <c r="AC119" i="7"/>
  <c r="AC267" i="7"/>
  <c r="S185" i="8"/>
  <c r="R185" i="8"/>
  <c r="O56" i="8"/>
  <c r="AL206" i="7"/>
  <c r="AG206" i="7"/>
  <c r="O173" i="8"/>
  <c r="S70" i="8"/>
  <c r="R70" i="8"/>
  <c r="S115" i="8"/>
  <c r="R115" i="8"/>
  <c r="W116" i="8"/>
  <c r="U116" i="8"/>
  <c r="O166" i="8"/>
  <c r="S114" i="8"/>
  <c r="R114" i="8"/>
  <c r="J184" i="8"/>
  <c r="V184" i="8" s="1"/>
  <c r="N184" i="8"/>
  <c r="K184" i="8"/>
  <c r="W111" i="8"/>
  <c r="U111" i="8"/>
  <c r="AC196" i="8"/>
  <c r="O45" i="8"/>
  <c r="S84" i="8"/>
  <c r="R84" i="8"/>
  <c r="AL30" i="7"/>
  <c r="AG30" i="7"/>
  <c r="O80" i="8"/>
  <c r="W33" i="8"/>
  <c r="U33" i="8"/>
  <c r="O151" i="8"/>
  <c r="AL141" i="7"/>
  <c r="AG141" i="7"/>
  <c r="S209" i="8"/>
  <c r="R209" i="8"/>
  <c r="S46" i="8"/>
  <c r="R46" i="8"/>
  <c r="W95" i="8"/>
  <c r="U95" i="8"/>
  <c r="W64" i="8"/>
  <c r="U64" i="8"/>
  <c r="O41" i="8"/>
  <c r="W146" i="8"/>
  <c r="U146" i="8"/>
  <c r="O211" i="8"/>
  <c r="S49" i="8"/>
  <c r="R49" i="8"/>
  <c r="W178" i="8"/>
  <c r="U178" i="8"/>
  <c r="O89" i="8"/>
  <c r="AC235" i="7"/>
  <c r="W160" i="8"/>
  <c r="U160" i="8"/>
  <c r="AL210" i="7"/>
  <c r="AG210" i="7"/>
  <c r="S193" i="8"/>
  <c r="R193" i="8"/>
  <c r="W145" i="8"/>
  <c r="U145" i="8"/>
  <c r="S197" i="8"/>
  <c r="R197" i="8"/>
  <c r="N85" i="8"/>
  <c r="K85" i="8"/>
  <c r="J85" i="8"/>
  <c r="V85" i="8" s="1"/>
  <c r="K195" i="8"/>
  <c r="J195" i="8"/>
  <c r="V195" i="8" s="1"/>
  <c r="N195" i="8"/>
  <c r="O148" i="8"/>
  <c r="S186" i="8"/>
  <c r="R186" i="8"/>
  <c r="Y219" i="7"/>
  <c r="AC238" i="7"/>
  <c r="AC262" i="7"/>
  <c r="AC12" i="7"/>
  <c r="AC249" i="7"/>
  <c r="O150" i="8"/>
  <c r="S153" i="8"/>
  <c r="R153" i="8"/>
  <c r="AC240" i="7"/>
  <c r="AG207" i="7"/>
  <c r="AL207" i="7"/>
  <c r="AC260" i="7"/>
  <c r="AL52" i="7"/>
  <c r="AG52" i="7"/>
  <c r="K135" i="8"/>
  <c r="J135" i="8"/>
  <c r="V135" i="8" s="1"/>
  <c r="N135" i="8"/>
  <c r="N215" i="8"/>
  <c r="J215" i="8"/>
  <c r="V215" i="8" s="1"/>
  <c r="K215" i="8"/>
  <c r="O161" i="8"/>
  <c r="O36" i="8"/>
  <c r="O187" i="8"/>
  <c r="AG15" i="7"/>
  <c r="AL15" i="7"/>
  <c r="K103" i="8"/>
  <c r="N103" i="8"/>
  <c r="O90" i="8"/>
  <c r="O118" i="8"/>
  <c r="O69" i="8"/>
  <c r="S180" i="8"/>
  <c r="R180" i="8"/>
  <c r="W188" i="8"/>
  <c r="U188" i="8"/>
  <c r="W47" i="8"/>
  <c r="U47" i="8"/>
  <c r="AG171" i="7"/>
  <c r="AL171" i="7"/>
  <c r="S170" i="8"/>
  <c r="R170" i="8"/>
  <c r="W32" i="8"/>
  <c r="U32" i="8"/>
  <c r="W279" i="7"/>
  <c r="N163" i="8"/>
  <c r="J163" i="8"/>
  <c r="V163" i="8" s="1"/>
  <c r="K163" i="8"/>
  <c r="W174" i="8"/>
  <c r="U174" i="8"/>
  <c r="AC252" i="7"/>
  <c r="AC98" i="7"/>
  <c r="S212" i="8"/>
  <c r="R212" i="8"/>
  <c r="AG78" i="7"/>
  <c r="AL78" i="7"/>
  <c r="W22" i="8"/>
  <c r="U22" i="8"/>
  <c r="O165" i="8"/>
  <c r="O199" i="8"/>
  <c r="O25" i="8"/>
  <c r="AL105" i="7"/>
  <c r="AG105" i="7"/>
  <c r="O134" i="8"/>
  <c r="AL97" i="7"/>
  <c r="AG97" i="7"/>
  <c r="O203" i="8"/>
  <c r="S72" i="8"/>
  <c r="R72" i="8"/>
  <c r="S113" i="8"/>
  <c r="R113" i="8"/>
  <c r="S79" i="8"/>
  <c r="R79" i="8"/>
  <c r="Y200" i="8"/>
  <c r="AB200" i="8" s="1"/>
  <c r="AC284" i="7"/>
  <c r="N157" i="8"/>
  <c r="J157" i="8"/>
  <c r="V157" i="8" s="1"/>
  <c r="K157" i="8"/>
  <c r="S51" i="8"/>
  <c r="R51" i="8"/>
  <c r="O83" i="8"/>
  <c r="AG125" i="7"/>
  <c r="AL125" i="7"/>
  <c r="AG13" i="7"/>
  <c r="AL13" i="7"/>
  <c r="S43" i="8"/>
  <c r="R43" i="8"/>
  <c r="AL21" i="7"/>
  <c r="AG21" i="7"/>
  <c r="K71" i="8"/>
  <c r="O192" i="8"/>
  <c r="O82" i="8"/>
  <c r="W61" i="8"/>
  <c r="U61" i="8"/>
  <c r="AG62" i="7"/>
  <c r="AL62" i="7"/>
  <c r="O44" i="8"/>
  <c r="AL23" i="7"/>
  <c r="AG23" i="7"/>
  <c r="AL16" i="7"/>
  <c r="AG16" i="7"/>
  <c r="S101" i="8"/>
  <c r="R101" i="8"/>
  <c r="AG75" i="7"/>
  <c r="AL75" i="7"/>
  <c r="J71" i="8" l="1"/>
  <c r="V71" i="8" s="1"/>
  <c r="O201" i="8"/>
  <c r="K214" i="8"/>
  <c r="N214" i="8"/>
  <c r="J214" i="8"/>
  <c r="V214" i="8" s="1"/>
  <c r="K57" i="8"/>
  <c r="J57" i="8"/>
  <c r="V57" i="8" s="1"/>
  <c r="N57" i="8"/>
  <c r="S29" i="8"/>
  <c r="R29" i="8"/>
  <c r="N26" i="8"/>
  <c r="K26" i="8"/>
  <c r="J26" i="8"/>
  <c r="V26" i="8" s="1"/>
  <c r="O68" i="8"/>
  <c r="K39" i="8"/>
  <c r="J39" i="8"/>
  <c r="V39" i="8" s="1"/>
  <c r="N39" i="8"/>
  <c r="J73" i="8"/>
  <c r="V73" i="8" s="1"/>
  <c r="N73" i="8"/>
  <c r="AL238" i="7"/>
  <c r="AG238" i="7"/>
  <c r="AG283" i="7"/>
  <c r="AL283" i="7"/>
  <c r="AL248" i="7"/>
  <c r="AG248" i="7"/>
  <c r="AG251" i="7"/>
  <c r="AL251" i="7"/>
  <c r="O71" i="8"/>
  <c r="O73" i="8"/>
  <c r="S165" i="8"/>
  <c r="R165" i="8"/>
  <c r="Y174" i="8"/>
  <c r="AB174" i="8" s="1"/>
  <c r="Y188" i="8"/>
  <c r="AB188" i="8" s="1"/>
  <c r="O215" i="8"/>
  <c r="S150" i="8"/>
  <c r="R150" i="8"/>
  <c r="O195" i="8"/>
  <c r="N205" i="8"/>
  <c r="K205" i="8"/>
  <c r="J205" i="8"/>
  <c r="V205" i="8" s="1"/>
  <c r="S41" i="8"/>
  <c r="R41" i="8"/>
  <c r="AM141" i="7"/>
  <c r="AH141" i="7"/>
  <c r="S80" i="8"/>
  <c r="R80" i="8"/>
  <c r="J88" i="8"/>
  <c r="V88" i="8" s="1"/>
  <c r="K88" i="8"/>
  <c r="N88" i="8"/>
  <c r="W84" i="8"/>
  <c r="U84" i="8"/>
  <c r="Y116" i="8"/>
  <c r="AB116" i="8" s="1"/>
  <c r="S56" i="8"/>
  <c r="R56" i="8"/>
  <c r="AL286" i="7"/>
  <c r="AG286" i="7"/>
  <c r="O17" i="8"/>
  <c r="AG250" i="7"/>
  <c r="AL250" i="7"/>
  <c r="W159" i="8"/>
  <c r="U159" i="8"/>
  <c r="AH99" i="7"/>
  <c r="AM99" i="7"/>
  <c r="W126" i="8"/>
  <c r="U126" i="8"/>
  <c r="W122" i="8"/>
  <c r="U122" i="8"/>
  <c r="S128" i="8"/>
  <c r="R128" i="8"/>
  <c r="S167" i="8"/>
  <c r="R167" i="8"/>
  <c r="W120" i="8"/>
  <c r="U120" i="8"/>
  <c r="S162" i="8"/>
  <c r="R162" i="8"/>
  <c r="W263" i="7"/>
  <c r="Y273" i="7"/>
  <c r="W273" i="7" s="1"/>
  <c r="W132" i="8"/>
  <c r="U132" i="8"/>
  <c r="O92" i="8"/>
  <c r="AG19" i="7"/>
  <c r="AL19" i="7"/>
  <c r="AH9" i="7"/>
  <c r="AM9" i="7"/>
  <c r="AH20" i="7"/>
  <c r="AM20" i="7"/>
  <c r="W204" i="8"/>
  <c r="U204" i="8"/>
  <c r="W123" i="8"/>
  <c r="U123" i="8"/>
  <c r="AG261" i="7"/>
  <c r="AL261" i="7"/>
  <c r="W37" i="8"/>
  <c r="U37" i="8"/>
  <c r="S58" i="8"/>
  <c r="R58" i="8"/>
  <c r="AL285" i="7"/>
  <c r="AG285" i="7"/>
  <c r="W130" i="8"/>
  <c r="U130" i="8"/>
  <c r="S109" i="8"/>
  <c r="R109" i="8"/>
  <c r="O34" i="8"/>
  <c r="AM14" i="7"/>
  <c r="AH14" i="7"/>
  <c r="AH53" i="7"/>
  <c r="AM53" i="7"/>
  <c r="Y137" i="8"/>
  <c r="AB137" i="8" s="1"/>
  <c r="AH10" i="7"/>
  <c r="AM10" i="7"/>
  <c r="AH140" i="7"/>
  <c r="AM140" i="7"/>
  <c r="W43" i="8"/>
  <c r="U43" i="8"/>
  <c r="AH125" i="7"/>
  <c r="AM125" i="7"/>
  <c r="AG266" i="7"/>
  <c r="AL266" i="7"/>
  <c r="S118" i="8"/>
  <c r="R118" i="8"/>
  <c r="W153" i="8"/>
  <c r="U153" i="8"/>
  <c r="Y5" i="7"/>
  <c r="Y4" i="7" s="1"/>
  <c r="W219" i="7"/>
  <c r="W5" i="7" s="1"/>
  <c r="Y145" i="8"/>
  <c r="AB145" i="8" s="1"/>
  <c r="W193" i="8"/>
  <c r="U193" i="8"/>
  <c r="Y178" i="8"/>
  <c r="AB178" i="8" s="1"/>
  <c r="W49" i="8"/>
  <c r="U49" i="8"/>
  <c r="AH75" i="7"/>
  <c r="AM75" i="7"/>
  <c r="AM62" i="7"/>
  <c r="AH62" i="7"/>
  <c r="N129" i="8"/>
  <c r="J129" i="8"/>
  <c r="V129" i="8" s="1"/>
  <c r="K129" i="8"/>
  <c r="W79" i="8"/>
  <c r="U79" i="8"/>
  <c r="W72" i="8"/>
  <c r="U72" i="8"/>
  <c r="S134" i="8"/>
  <c r="R134" i="8"/>
  <c r="S90" i="8"/>
  <c r="R90" i="8"/>
  <c r="AM52" i="7"/>
  <c r="AH52" i="7"/>
  <c r="O85" i="8"/>
  <c r="Y146" i="8"/>
  <c r="AB146" i="8" s="1"/>
  <c r="W46" i="8"/>
  <c r="U46" i="8"/>
  <c r="S172" i="8"/>
  <c r="R172" i="8"/>
  <c r="AL271" i="7"/>
  <c r="AG271" i="7"/>
  <c r="Y33" i="8"/>
  <c r="AB33" i="8" s="1"/>
  <c r="AG196" i="8"/>
  <c r="AL196" i="8"/>
  <c r="W115" i="8"/>
  <c r="U115" i="8"/>
  <c r="AG287" i="7"/>
  <c r="AL287" i="7"/>
  <c r="W185" i="8"/>
  <c r="U185" i="8"/>
  <c r="AG169" i="7"/>
  <c r="AL169" i="7"/>
  <c r="S142" i="8"/>
  <c r="R142" i="8"/>
  <c r="AM35" i="7"/>
  <c r="AH35" i="7"/>
  <c r="AH117" i="7"/>
  <c r="AM117" i="7"/>
  <c r="S66" i="8"/>
  <c r="R66" i="8"/>
  <c r="AC191" i="8"/>
  <c r="O96" i="8"/>
  <c r="AH24" i="7"/>
  <c r="AM24" i="7"/>
  <c r="S91" i="8"/>
  <c r="R91" i="8"/>
  <c r="K189" i="8"/>
  <c r="J189" i="8"/>
  <c r="V189" i="8" s="1"/>
  <c r="N189" i="8"/>
  <c r="AL265" i="7"/>
  <c r="AG265" i="7"/>
  <c r="S213" i="8"/>
  <c r="R213" i="8"/>
  <c r="S112" i="8"/>
  <c r="R112" i="8"/>
  <c r="W60" i="8"/>
  <c r="U60" i="8"/>
  <c r="W81" i="8"/>
  <c r="U81" i="8"/>
  <c r="AL236" i="7"/>
  <c r="AG236" i="7"/>
  <c r="S124" i="8"/>
  <c r="R124" i="8"/>
  <c r="S176" i="8"/>
  <c r="R176" i="8"/>
  <c r="Y177" i="8"/>
  <c r="AB177" i="8" s="1"/>
  <c r="AL254" i="7"/>
  <c r="AG254" i="7"/>
  <c r="Y31" i="8"/>
  <c r="AB31" i="8" s="1"/>
  <c r="Y256" i="7"/>
  <c r="W256" i="7" s="1"/>
  <c r="W87" i="8"/>
  <c r="U87" i="8"/>
  <c r="Y181" i="8"/>
  <c r="AB181" i="8" s="1"/>
  <c r="S149" i="8"/>
  <c r="R149" i="8"/>
  <c r="AM23" i="7"/>
  <c r="AH23" i="7"/>
  <c r="AG98" i="7"/>
  <c r="AL98" i="7"/>
  <c r="AL12" i="7"/>
  <c r="AG12" i="7"/>
  <c r="W197" i="8"/>
  <c r="U197" i="8"/>
  <c r="AL240" i="7"/>
  <c r="AG240" i="7"/>
  <c r="AL245" i="7"/>
  <c r="AG245" i="7"/>
  <c r="S203" i="8"/>
  <c r="R203" i="8"/>
  <c r="AM97" i="7"/>
  <c r="AH97" i="7"/>
  <c r="AH105" i="7"/>
  <c r="AM105" i="7"/>
  <c r="S25" i="8"/>
  <c r="R25" i="8"/>
  <c r="Y22" i="8"/>
  <c r="AB22" i="8" s="1"/>
  <c r="AM171" i="7"/>
  <c r="AH171" i="7"/>
  <c r="O103" i="8"/>
  <c r="S187" i="8"/>
  <c r="R187" i="8"/>
  <c r="S161" i="8"/>
  <c r="R161" i="8"/>
  <c r="O135" i="8"/>
  <c r="AG280" i="7"/>
  <c r="AL280" i="7"/>
  <c r="AH207" i="7"/>
  <c r="AM207" i="7"/>
  <c r="W186" i="8"/>
  <c r="U186" i="8"/>
  <c r="S148" i="8"/>
  <c r="R148" i="8"/>
  <c r="AH210" i="7"/>
  <c r="AM210" i="7"/>
  <c r="Y160" i="8"/>
  <c r="AB160" i="8" s="1"/>
  <c r="Y64" i="8"/>
  <c r="AB64" i="8" s="1"/>
  <c r="Y95" i="8"/>
  <c r="AB95" i="8" s="1"/>
  <c r="W209" i="8"/>
  <c r="U209" i="8"/>
  <c r="S151" i="8"/>
  <c r="R151" i="8"/>
  <c r="AH30" i="7"/>
  <c r="AM30" i="7"/>
  <c r="AH206" i="7"/>
  <c r="AM206" i="7"/>
  <c r="AG119" i="7"/>
  <c r="AL119" i="7"/>
  <c r="AH168" i="7"/>
  <c r="AM168" i="7"/>
  <c r="W67" i="8"/>
  <c r="U67" i="8"/>
  <c r="J40" i="8"/>
  <c r="V40" i="8" s="1"/>
  <c r="N40" i="8"/>
  <c r="K40" i="8"/>
  <c r="W54" i="8"/>
  <c r="U54" i="8"/>
  <c r="S94" i="8"/>
  <c r="R94" i="8"/>
  <c r="O102" i="8"/>
  <c r="O127" i="8"/>
  <c r="AC27" i="7"/>
  <c r="AE219" i="7" s="1"/>
  <c r="AC279" i="7"/>
  <c r="AC253" i="7"/>
  <c r="AB219" i="7"/>
  <c r="W152" i="8"/>
  <c r="U152" i="8"/>
  <c r="AH179" i="7"/>
  <c r="AM179" i="7"/>
  <c r="AG288" i="7"/>
  <c r="AL288" i="7"/>
  <c r="AG237" i="7"/>
  <c r="AL237" i="7"/>
  <c r="AL260" i="7"/>
  <c r="AG260" i="7"/>
  <c r="Y202" i="8"/>
  <c r="AB202" i="8" s="1"/>
  <c r="W147" i="8"/>
  <c r="U147" i="8"/>
  <c r="AM136" i="7"/>
  <c r="AH136" i="7"/>
  <c r="W156" i="8"/>
  <c r="U156" i="8"/>
  <c r="O42" i="8"/>
  <c r="S216" i="8"/>
  <c r="R216" i="8"/>
  <c r="Y291" i="7"/>
  <c r="W291" i="7" s="1"/>
  <c r="W131" i="8"/>
  <c r="U131" i="8"/>
  <c r="AH28" i="7"/>
  <c r="AM28" i="7"/>
  <c r="W121" i="8"/>
  <c r="U121" i="8"/>
  <c r="Y242" i="7"/>
  <c r="W242" i="7" s="1"/>
  <c r="W217" i="8"/>
  <c r="U217" i="8"/>
  <c r="AG269" i="7"/>
  <c r="AL269" i="7"/>
  <c r="S55" i="8"/>
  <c r="R55" i="8"/>
  <c r="AL270" i="7"/>
  <c r="AG270" i="7"/>
  <c r="Y198" i="8"/>
  <c r="AB198" i="8" s="1"/>
  <c r="Y61" i="8"/>
  <c r="AB61" i="8" s="1"/>
  <c r="S192" i="8"/>
  <c r="R192" i="8"/>
  <c r="AM21" i="7"/>
  <c r="AH21" i="7"/>
  <c r="AM13" i="7"/>
  <c r="AH13" i="7"/>
  <c r="AH78" i="7"/>
  <c r="AM78" i="7"/>
  <c r="O163" i="8"/>
  <c r="Y32" i="8"/>
  <c r="AB32" i="8" s="1"/>
  <c r="AG281" i="7"/>
  <c r="AL281" i="7"/>
  <c r="W101" i="8"/>
  <c r="U101" i="8"/>
  <c r="AH16" i="7"/>
  <c r="AM16" i="7"/>
  <c r="S44" i="8"/>
  <c r="R44" i="8"/>
  <c r="S82" i="8"/>
  <c r="R82" i="8"/>
  <c r="AG268" i="7"/>
  <c r="AL268" i="7"/>
  <c r="S83" i="8"/>
  <c r="R83" i="8"/>
  <c r="W51" i="8"/>
  <c r="U51" i="8"/>
  <c r="O157" i="8"/>
  <c r="AC200" i="8"/>
  <c r="W113" i="8"/>
  <c r="U113" i="8"/>
  <c r="S199" i="8"/>
  <c r="R199" i="8"/>
  <c r="W212" i="8"/>
  <c r="U212" i="8"/>
  <c r="W170" i="8"/>
  <c r="U170" i="8"/>
  <c r="Y47" i="8"/>
  <c r="AB47" i="8" s="1"/>
  <c r="W180" i="8"/>
  <c r="U180" i="8"/>
  <c r="S69" i="8"/>
  <c r="R69" i="8"/>
  <c r="AH15" i="7"/>
  <c r="AM15" i="7"/>
  <c r="S36" i="8"/>
  <c r="R36" i="8"/>
  <c r="AL289" i="7"/>
  <c r="AG289" i="7"/>
  <c r="S89" i="8"/>
  <c r="R89" i="8"/>
  <c r="S211" i="8"/>
  <c r="R211" i="8"/>
  <c r="S45" i="8"/>
  <c r="R45" i="8"/>
  <c r="Y111" i="8"/>
  <c r="AB111" i="8" s="1"/>
  <c r="O184" i="8"/>
  <c r="W114" i="8"/>
  <c r="U114" i="8"/>
  <c r="S166" i="8"/>
  <c r="R166" i="8"/>
  <c r="W70" i="8"/>
  <c r="U70" i="8"/>
  <c r="S173" i="8"/>
  <c r="R173" i="8"/>
  <c r="AG226" i="7"/>
  <c r="AL226" i="7"/>
  <c r="K100" i="8"/>
  <c r="J100" i="8"/>
  <c r="V100" i="8" s="1"/>
  <c r="N100" i="8"/>
  <c r="S76" i="8"/>
  <c r="R76" i="8"/>
  <c r="W74" i="8"/>
  <c r="U74" i="8"/>
  <c r="S175" i="8"/>
  <c r="R175" i="8"/>
  <c r="AG246" i="7"/>
  <c r="AL246" i="7"/>
  <c r="AG38" i="7"/>
  <c r="AL38" i="7"/>
  <c r="S158" i="8"/>
  <c r="R158" i="8"/>
  <c r="W190" i="8"/>
  <c r="U190" i="8"/>
  <c r="AL77" i="7"/>
  <c r="AG77" i="7"/>
  <c r="AL234" i="7"/>
  <c r="AG234" i="7"/>
  <c r="S63" i="8"/>
  <c r="R63" i="8"/>
  <c r="S154" i="8"/>
  <c r="R154" i="8"/>
  <c r="O50" i="8"/>
  <c r="AH11" i="7"/>
  <c r="AM11" i="7"/>
  <c r="Y106" i="8"/>
  <c r="AB106" i="8" s="1"/>
  <c r="O208" i="8"/>
  <c r="AL225" i="7"/>
  <c r="AG225" i="7"/>
  <c r="W194" i="8"/>
  <c r="U194" i="8"/>
  <c r="S65" i="8"/>
  <c r="R65" i="8"/>
  <c r="AC133" i="8"/>
  <c r="Y86" i="8"/>
  <c r="AB86" i="8" s="1"/>
  <c r="O110" i="8"/>
  <c r="AM104" i="8"/>
  <c r="AH104" i="8"/>
  <c r="W144" i="8"/>
  <c r="U144" i="8"/>
  <c r="Y107" i="8"/>
  <c r="AB107" i="8" s="1"/>
  <c r="S108" i="8"/>
  <c r="R108" i="8"/>
  <c r="S48" i="8"/>
  <c r="R48" i="8"/>
  <c r="O182" i="8"/>
  <c r="S143" i="8"/>
  <c r="R143" i="8"/>
  <c r="Y138" i="8"/>
  <c r="AB138" i="8" s="1"/>
  <c r="AL239" i="7"/>
  <c r="AG239" i="7"/>
  <c r="AM139" i="7"/>
  <c r="AH139" i="7"/>
  <c r="R201" i="8" l="1"/>
  <c r="S201" i="8"/>
  <c r="O214" i="8"/>
  <c r="N164" i="8"/>
  <c r="K164" i="8"/>
  <c r="J164" i="8"/>
  <c r="V164" i="8" s="1"/>
  <c r="O39" i="8"/>
  <c r="O26" i="8"/>
  <c r="S68" i="8"/>
  <c r="R68" i="8"/>
  <c r="U29" i="8"/>
  <c r="W29" i="8"/>
  <c r="O57" i="8"/>
  <c r="AB291" i="7"/>
  <c r="AC291" i="7" s="1"/>
  <c r="AL219" i="7"/>
  <c r="AG219" i="7"/>
  <c r="AG5" i="7" s="1"/>
  <c r="AE5" i="7"/>
  <c r="AE4" i="7" s="1"/>
  <c r="G31" i="4" s="1"/>
  <c r="G32" i="4" s="1"/>
  <c r="AG252" i="7"/>
  <c r="AL252" i="7"/>
  <c r="AC138" i="8"/>
  <c r="W143" i="8"/>
  <c r="U143" i="8"/>
  <c r="W63" i="8"/>
  <c r="U63" i="8"/>
  <c r="W108" i="8"/>
  <c r="U108" i="8"/>
  <c r="AC86" i="8"/>
  <c r="Y194" i="8"/>
  <c r="AB194" i="8" s="1"/>
  <c r="S208" i="8"/>
  <c r="R208" i="8"/>
  <c r="AL223" i="7"/>
  <c r="AE228" i="7"/>
  <c r="AG223" i="7"/>
  <c r="W154" i="8"/>
  <c r="U154" i="8"/>
  <c r="Y190" i="8"/>
  <c r="AB190" i="8" s="1"/>
  <c r="Y74" i="8"/>
  <c r="AB74" i="8" s="1"/>
  <c r="Y70" i="8"/>
  <c r="AB70" i="8" s="1"/>
  <c r="W89" i="8"/>
  <c r="U89" i="8"/>
  <c r="Y180" i="8"/>
  <c r="AB180" i="8" s="1"/>
  <c r="AL200" i="8"/>
  <c r="AG200" i="8"/>
  <c r="AH281" i="7"/>
  <c r="AM281" i="7"/>
  <c r="W192" i="8"/>
  <c r="U192" i="8"/>
  <c r="AH269" i="7"/>
  <c r="AM269" i="7"/>
  <c r="W216" i="8"/>
  <c r="U216" i="8"/>
  <c r="AC202" i="8"/>
  <c r="AM260" i="7"/>
  <c r="AH260" i="7"/>
  <c r="Y152" i="8"/>
  <c r="AB152" i="8" s="1"/>
  <c r="S127" i="8"/>
  <c r="R127" i="8"/>
  <c r="AG284" i="7"/>
  <c r="AL284" i="7"/>
  <c r="Y209" i="8"/>
  <c r="AB209" i="8" s="1"/>
  <c r="Y186" i="8"/>
  <c r="AB186" i="8" s="1"/>
  <c r="AH280" i="7"/>
  <c r="AM280" i="7"/>
  <c r="W187" i="8"/>
  <c r="U187" i="8"/>
  <c r="AG249" i="7"/>
  <c r="AL249" i="7"/>
  <c r="W149" i="8"/>
  <c r="U149" i="8"/>
  <c r="Y87" i="8"/>
  <c r="AB87" i="8" s="1"/>
  <c r="AH236" i="7"/>
  <c r="AM236" i="7"/>
  <c r="W91" i="8"/>
  <c r="U91" i="8"/>
  <c r="W142" i="8"/>
  <c r="U142" i="8"/>
  <c r="Y115" i="8"/>
  <c r="AB115" i="8" s="1"/>
  <c r="Y79" i="8"/>
  <c r="AB79" i="8" s="1"/>
  <c r="O129" i="8"/>
  <c r="AC178" i="8"/>
  <c r="AC145" i="8"/>
  <c r="Y43" i="8"/>
  <c r="AB43" i="8" s="1"/>
  <c r="W58" i="8"/>
  <c r="U58" i="8"/>
  <c r="Y123" i="8"/>
  <c r="AB123" i="8" s="1"/>
  <c r="AH19" i="7"/>
  <c r="AM19" i="7"/>
  <c r="W167" i="8"/>
  <c r="U167" i="8"/>
  <c r="W128" i="8"/>
  <c r="U128" i="8"/>
  <c r="W80" i="8"/>
  <c r="U80" i="8"/>
  <c r="O205" i="8"/>
  <c r="AC188" i="8"/>
  <c r="AC174" i="8"/>
  <c r="AH251" i="7"/>
  <c r="AM251" i="7"/>
  <c r="AM283" i="7"/>
  <c r="AH283" i="7"/>
  <c r="AH234" i="7"/>
  <c r="AM234" i="7"/>
  <c r="AH38" i="7"/>
  <c r="AM38" i="7"/>
  <c r="AH246" i="7"/>
  <c r="AM246" i="7"/>
  <c r="W175" i="8"/>
  <c r="U175" i="8"/>
  <c r="W76" i="8"/>
  <c r="U76" i="8"/>
  <c r="AC111" i="8"/>
  <c r="W45" i="8"/>
  <c r="U45" i="8"/>
  <c r="N155" i="8"/>
  <c r="J155" i="8"/>
  <c r="V155" i="8" s="1"/>
  <c r="K155" i="8"/>
  <c r="AH289" i="7"/>
  <c r="AM289" i="7"/>
  <c r="AC47" i="8"/>
  <c r="Y212" i="8"/>
  <c r="AB212" i="8" s="1"/>
  <c r="W199" i="8"/>
  <c r="U199" i="8"/>
  <c r="AH268" i="7"/>
  <c r="AM268" i="7"/>
  <c r="S163" i="8"/>
  <c r="R163" i="8"/>
  <c r="AC61" i="8"/>
  <c r="AH270" i="7"/>
  <c r="AM270" i="7"/>
  <c r="W55" i="8"/>
  <c r="U55" i="8"/>
  <c r="Y121" i="8"/>
  <c r="AB121" i="8" s="1"/>
  <c r="Y131" i="8"/>
  <c r="AB131" i="8" s="1"/>
  <c r="Y156" i="8"/>
  <c r="AB156" i="8" s="1"/>
  <c r="AH288" i="7"/>
  <c r="AM288" i="7"/>
  <c r="AC223" i="7"/>
  <c r="AB228" i="7"/>
  <c r="AC228" i="7" s="1"/>
  <c r="AC232" i="7"/>
  <c r="AB242" i="7"/>
  <c r="AC242" i="7" s="1"/>
  <c r="AG27" i="7"/>
  <c r="AL27" i="7"/>
  <c r="W94" i="8"/>
  <c r="U94" i="8"/>
  <c r="Y67" i="8"/>
  <c r="AB67" i="8" s="1"/>
  <c r="AC64" i="8"/>
  <c r="AC160" i="8"/>
  <c r="W148" i="8"/>
  <c r="U148" i="8"/>
  <c r="S103" i="8"/>
  <c r="R103" i="8"/>
  <c r="AC22" i="8"/>
  <c r="AM245" i="7"/>
  <c r="AH245" i="7"/>
  <c r="AH240" i="7"/>
  <c r="AM240" i="7"/>
  <c r="AC181" i="8"/>
  <c r="W176" i="8"/>
  <c r="U176" i="8"/>
  <c r="Y81" i="8"/>
  <c r="AB81" i="8" s="1"/>
  <c r="O189" i="8"/>
  <c r="W66" i="8"/>
  <c r="U66" i="8"/>
  <c r="AB256" i="7"/>
  <c r="AC256" i="7" s="1"/>
  <c r="AH287" i="7"/>
  <c r="AM287" i="7"/>
  <c r="AC33" i="8"/>
  <c r="W172" i="8"/>
  <c r="U172" i="8"/>
  <c r="Y46" i="8"/>
  <c r="AB46" i="8" s="1"/>
  <c r="Y72" i="8"/>
  <c r="AB72" i="8" s="1"/>
  <c r="Y49" i="8"/>
  <c r="AB49" i="8" s="1"/>
  <c r="W118" i="8"/>
  <c r="U118" i="8"/>
  <c r="Y130" i="8"/>
  <c r="AB130" i="8" s="1"/>
  <c r="AH285" i="7"/>
  <c r="AM285" i="7"/>
  <c r="AL278" i="7"/>
  <c r="AG278" i="7"/>
  <c r="S17" i="8"/>
  <c r="R17" i="8"/>
  <c r="Y84" i="8"/>
  <c r="AB84" i="8" s="1"/>
  <c r="W150" i="8"/>
  <c r="U150" i="8"/>
  <c r="W48" i="8"/>
  <c r="U48" i="8"/>
  <c r="AM225" i="7"/>
  <c r="AH225" i="7"/>
  <c r="AC106" i="8"/>
  <c r="AL282" i="7"/>
  <c r="AG282" i="7"/>
  <c r="AC107" i="8"/>
  <c r="AG133" i="8"/>
  <c r="AL133" i="8"/>
  <c r="W65" i="8"/>
  <c r="U65" i="8"/>
  <c r="S50" i="8"/>
  <c r="R50" i="8"/>
  <c r="AM77" i="7"/>
  <c r="AH77" i="7"/>
  <c r="AL235" i="7"/>
  <c r="AG235" i="7"/>
  <c r="W158" i="8"/>
  <c r="U158" i="8"/>
  <c r="AL233" i="7"/>
  <c r="AG233" i="7"/>
  <c r="O100" i="8"/>
  <c r="AH226" i="7"/>
  <c r="AM226" i="7"/>
  <c r="W173" i="8"/>
  <c r="U173" i="8"/>
  <c r="Y114" i="8"/>
  <c r="AB114" i="8" s="1"/>
  <c r="S184" i="8"/>
  <c r="R184" i="8"/>
  <c r="W211" i="8"/>
  <c r="U211" i="8"/>
  <c r="W36" i="8"/>
  <c r="U36" i="8"/>
  <c r="Y113" i="8"/>
  <c r="AB113" i="8" s="1"/>
  <c r="W83" i="8"/>
  <c r="U83" i="8"/>
  <c r="W82" i="8"/>
  <c r="U82" i="8"/>
  <c r="AC263" i="7"/>
  <c r="AB273" i="7"/>
  <c r="AC273" i="7" s="1"/>
  <c r="Y54" i="8"/>
  <c r="AB54" i="8" s="1"/>
  <c r="O40" i="8"/>
  <c r="AH119" i="7"/>
  <c r="AM119" i="7"/>
  <c r="W161" i="8"/>
  <c r="U161" i="8"/>
  <c r="W203" i="8"/>
  <c r="U203" i="8"/>
  <c r="Y197" i="8"/>
  <c r="AB197" i="8" s="1"/>
  <c r="AC31" i="8"/>
  <c r="AM254" i="7"/>
  <c r="AH254" i="7"/>
  <c r="W112" i="8"/>
  <c r="U112" i="8"/>
  <c r="AM265" i="7"/>
  <c r="AH265" i="7"/>
  <c r="S96" i="8"/>
  <c r="R96" i="8"/>
  <c r="AG191" i="8"/>
  <c r="AL191" i="8"/>
  <c r="AM169" i="7"/>
  <c r="AH169" i="7"/>
  <c r="Y185" i="8"/>
  <c r="AB185" i="8" s="1"/>
  <c r="AC146" i="8"/>
  <c r="S85" i="8"/>
  <c r="R85" i="8"/>
  <c r="W134" i="8"/>
  <c r="U134" i="8"/>
  <c r="AG231" i="7"/>
  <c r="AL231" i="7"/>
  <c r="AE242" i="7"/>
  <c r="Y193" i="8"/>
  <c r="AB193" i="8" s="1"/>
  <c r="AC137" i="8"/>
  <c r="S34" i="8"/>
  <c r="R34" i="8"/>
  <c r="W109" i="8"/>
  <c r="U109" i="8"/>
  <c r="S92" i="8"/>
  <c r="R92" i="8"/>
  <c r="Y132" i="8"/>
  <c r="AB132" i="8" s="1"/>
  <c r="W162" i="8"/>
  <c r="U162" i="8"/>
  <c r="Y120" i="8"/>
  <c r="AB120" i="8" s="1"/>
  <c r="AH250" i="7"/>
  <c r="AM250" i="7"/>
  <c r="O88" i="8"/>
  <c r="S195" i="8"/>
  <c r="R195" i="8"/>
  <c r="S215" i="8"/>
  <c r="R215" i="8"/>
  <c r="S71" i="8"/>
  <c r="R71" i="8"/>
  <c r="AM248" i="7"/>
  <c r="AH248" i="7"/>
  <c r="AM239" i="7"/>
  <c r="AH239" i="7"/>
  <c r="S182" i="8"/>
  <c r="R182" i="8"/>
  <c r="Y144" i="8"/>
  <c r="AB144" i="8" s="1"/>
  <c r="S110" i="8"/>
  <c r="R110" i="8"/>
  <c r="AG279" i="7"/>
  <c r="AL279" i="7"/>
  <c r="W166" i="8"/>
  <c r="U166" i="8"/>
  <c r="W69" i="8"/>
  <c r="U69" i="8"/>
  <c r="Y170" i="8"/>
  <c r="AB170" i="8" s="1"/>
  <c r="S157" i="8"/>
  <c r="R157" i="8"/>
  <c r="Y51" i="8"/>
  <c r="AB51" i="8" s="1"/>
  <c r="W44" i="8"/>
  <c r="U44" i="8"/>
  <c r="Y101" i="8"/>
  <c r="AB101" i="8" s="1"/>
  <c r="AC32" i="8"/>
  <c r="AC198" i="8"/>
  <c r="Y217" i="8"/>
  <c r="AB217" i="8" s="1"/>
  <c r="S42" i="8"/>
  <c r="R42" i="8"/>
  <c r="Y147" i="8"/>
  <c r="AB147" i="8" s="1"/>
  <c r="AM237" i="7"/>
  <c r="AH237" i="7"/>
  <c r="AB5" i="7"/>
  <c r="AB4" i="7" s="1"/>
  <c r="AC219" i="7"/>
  <c r="AC5" i="7" s="1"/>
  <c r="S102" i="8"/>
  <c r="R102" i="8"/>
  <c r="AL267" i="7"/>
  <c r="AG267" i="7"/>
  <c r="W151" i="8"/>
  <c r="U151" i="8"/>
  <c r="AC95" i="8"/>
  <c r="S135" i="8"/>
  <c r="R135" i="8"/>
  <c r="W25" i="8"/>
  <c r="U25" i="8"/>
  <c r="AM12" i="7"/>
  <c r="AH12" i="7"/>
  <c r="AG262" i="7"/>
  <c r="AL262" i="7"/>
  <c r="AM98" i="7"/>
  <c r="AH98" i="7"/>
  <c r="AC177" i="8"/>
  <c r="W124" i="8"/>
  <c r="U124" i="8"/>
  <c r="Y60" i="8"/>
  <c r="AB60" i="8" s="1"/>
  <c r="W213" i="8"/>
  <c r="U213" i="8"/>
  <c r="AM196" i="8"/>
  <c r="AH196" i="8"/>
  <c r="AM271" i="7"/>
  <c r="AH271" i="7"/>
  <c r="W90" i="8"/>
  <c r="U90" i="8"/>
  <c r="AG224" i="7"/>
  <c r="AL224" i="7"/>
  <c r="J183" i="8"/>
  <c r="V183" i="8" s="1"/>
  <c r="N183" i="8"/>
  <c r="K183" i="8"/>
  <c r="Y153" i="8"/>
  <c r="AB153" i="8" s="1"/>
  <c r="AH266" i="7"/>
  <c r="AM266" i="7"/>
  <c r="Y37" i="8"/>
  <c r="AB37" i="8" s="1"/>
  <c r="AH261" i="7"/>
  <c r="AM261" i="7"/>
  <c r="Y204" i="8"/>
  <c r="AB204" i="8" s="1"/>
  <c r="AE291" i="7"/>
  <c r="AG277" i="7"/>
  <c r="AL277" i="7"/>
  <c r="AG247" i="7"/>
  <c r="AL247" i="7"/>
  <c r="AL264" i="7"/>
  <c r="AG264" i="7"/>
  <c r="Y122" i="8"/>
  <c r="AB122" i="8" s="1"/>
  <c r="Y126" i="8"/>
  <c r="AB126" i="8" s="1"/>
  <c r="Y159" i="8"/>
  <c r="AB159" i="8" s="1"/>
  <c r="AH286" i="7"/>
  <c r="AM286" i="7"/>
  <c r="W56" i="8"/>
  <c r="U56" i="8"/>
  <c r="AC116" i="8"/>
  <c r="W41" i="8"/>
  <c r="U41" i="8"/>
  <c r="W165" i="8"/>
  <c r="U165" i="8"/>
  <c r="S73" i="8"/>
  <c r="R73" i="8"/>
  <c r="AM238" i="7"/>
  <c r="AH238" i="7"/>
  <c r="W201" i="8" l="1"/>
  <c r="U201" i="8"/>
  <c r="S214" i="8"/>
  <c r="R214" i="8"/>
  <c r="AK2" i="7"/>
  <c r="G35" i="4" s="1"/>
  <c r="O164" i="8"/>
  <c r="U68" i="8"/>
  <c r="W68" i="8"/>
  <c r="K93" i="8"/>
  <c r="J93" i="8"/>
  <c r="V93" i="8" s="1"/>
  <c r="N93" i="8"/>
  <c r="Y29" i="8"/>
  <c r="AB29" i="8" s="1"/>
  <c r="R57" i="8"/>
  <c r="S57" i="8"/>
  <c r="S26" i="8"/>
  <c r="R26" i="8"/>
  <c r="S39" i="8"/>
  <c r="R39" i="8"/>
  <c r="Y56" i="8"/>
  <c r="AB56" i="8" s="1"/>
  <c r="AC126" i="8"/>
  <c r="AC122" i="8"/>
  <c r="Y41" i="8"/>
  <c r="AB41" i="8" s="1"/>
  <c r="AL291" i="7"/>
  <c r="AG291" i="7"/>
  <c r="Y90" i="8"/>
  <c r="AB90" i="8" s="1"/>
  <c r="W135" i="8"/>
  <c r="U135" i="8"/>
  <c r="AG95" i="8"/>
  <c r="AL95" i="8"/>
  <c r="AG198" i="8"/>
  <c r="AL198" i="8"/>
  <c r="AL32" i="8"/>
  <c r="AG32" i="8"/>
  <c r="Y166" i="8"/>
  <c r="AB166" i="8" s="1"/>
  <c r="W110" i="8"/>
  <c r="U110" i="8"/>
  <c r="W215" i="8"/>
  <c r="U215" i="8"/>
  <c r="W34" i="8"/>
  <c r="U34" i="8"/>
  <c r="Y134" i="8"/>
  <c r="AB134" i="8" s="1"/>
  <c r="Y112" i="8"/>
  <c r="AB112" i="8" s="1"/>
  <c r="AG31" i="8"/>
  <c r="AL31" i="8"/>
  <c r="S40" i="8"/>
  <c r="R40" i="8"/>
  <c r="Y83" i="8"/>
  <c r="AB83" i="8" s="1"/>
  <c r="Y211" i="8"/>
  <c r="AB211" i="8" s="1"/>
  <c r="Y48" i="8"/>
  <c r="AB48" i="8" s="1"/>
  <c r="AC49" i="8"/>
  <c r="AC46" i="8"/>
  <c r="Y66" i="8"/>
  <c r="AB66" i="8" s="1"/>
  <c r="S189" i="8"/>
  <c r="R189" i="8"/>
  <c r="AG22" i="8"/>
  <c r="AL22" i="8"/>
  <c r="Y148" i="8"/>
  <c r="AB148" i="8" s="1"/>
  <c r="AL160" i="8"/>
  <c r="AG160" i="8"/>
  <c r="Y94" i="8"/>
  <c r="AB94" i="8" s="1"/>
  <c r="AM27" i="7"/>
  <c r="AM2" i="7" s="1"/>
  <c r="G37" i="4" s="1"/>
  <c r="AH27" i="7"/>
  <c r="AC131" i="8"/>
  <c r="AL61" i="8"/>
  <c r="AG61" i="8"/>
  <c r="Y199" i="8"/>
  <c r="AB199" i="8" s="1"/>
  <c r="O155" i="8"/>
  <c r="Y80" i="8"/>
  <c r="AB80" i="8" s="1"/>
  <c r="Y128" i="8"/>
  <c r="AB128" i="8" s="1"/>
  <c r="Y91" i="8"/>
  <c r="AB91" i="8" s="1"/>
  <c r="Y149" i="8"/>
  <c r="AB149" i="8" s="1"/>
  <c r="Y187" i="8"/>
  <c r="AB187" i="8" s="1"/>
  <c r="AC180" i="8"/>
  <c r="AC70" i="8"/>
  <c r="AG228" i="7"/>
  <c r="AL228" i="7"/>
  <c r="AL5" i="7"/>
  <c r="AM264" i="7"/>
  <c r="AH264" i="7"/>
  <c r="AL116" i="8"/>
  <c r="AG116" i="8"/>
  <c r="AC159" i="8"/>
  <c r="AM247" i="7"/>
  <c r="AH247" i="7"/>
  <c r="AH277" i="7"/>
  <c r="AM277" i="7"/>
  <c r="AC153" i="8"/>
  <c r="Y151" i="8"/>
  <c r="AB151" i="8" s="1"/>
  <c r="AC101" i="8"/>
  <c r="Y69" i="8"/>
  <c r="AB69" i="8" s="1"/>
  <c r="W71" i="8"/>
  <c r="U71" i="8"/>
  <c r="AC193" i="8"/>
  <c r="AM231" i="7"/>
  <c r="AH231" i="7"/>
  <c r="AL146" i="8"/>
  <c r="AG146" i="8"/>
  <c r="AC197" i="8"/>
  <c r="Y203" i="8"/>
  <c r="AB203" i="8" s="1"/>
  <c r="Y161" i="8"/>
  <c r="AB161" i="8" s="1"/>
  <c r="AC54" i="8"/>
  <c r="W184" i="8"/>
  <c r="U184" i="8"/>
  <c r="S100" i="8"/>
  <c r="R100" i="8"/>
  <c r="W50" i="8"/>
  <c r="U50" i="8"/>
  <c r="AH133" i="8"/>
  <c r="AM133" i="8"/>
  <c r="AG106" i="8"/>
  <c r="AL106" i="8"/>
  <c r="AC130" i="8"/>
  <c r="Y118" i="8"/>
  <c r="AB118" i="8" s="1"/>
  <c r="AC81" i="8"/>
  <c r="AL181" i="8"/>
  <c r="AG181" i="8"/>
  <c r="AC67" i="8"/>
  <c r="AG253" i="7"/>
  <c r="AL253" i="7"/>
  <c r="Y45" i="8"/>
  <c r="AB45" i="8" s="1"/>
  <c r="AG174" i="8"/>
  <c r="AL174" i="8"/>
  <c r="Y58" i="8"/>
  <c r="AB58" i="8" s="1"/>
  <c r="AC43" i="8"/>
  <c r="AL178" i="8"/>
  <c r="AG178" i="8"/>
  <c r="S129" i="8"/>
  <c r="R129" i="8"/>
  <c r="Y142" i="8"/>
  <c r="AB142" i="8" s="1"/>
  <c r="AK1" i="7"/>
  <c r="G34" i="4" s="1"/>
  <c r="AC87" i="8"/>
  <c r="W127" i="8"/>
  <c r="U127" i="8"/>
  <c r="Y154" i="8"/>
  <c r="AB154" i="8" s="1"/>
  <c r="W208" i="8"/>
  <c r="U208" i="8"/>
  <c r="AL86" i="8"/>
  <c r="AG86" i="8"/>
  <c r="Y108" i="8"/>
  <c r="AB108" i="8" s="1"/>
  <c r="AL138" i="8"/>
  <c r="AG138" i="8"/>
  <c r="AE256" i="7"/>
  <c r="W73" i="8"/>
  <c r="U73" i="8"/>
  <c r="Y165" i="8"/>
  <c r="AB165" i="8" s="1"/>
  <c r="AC204" i="8"/>
  <c r="AC37" i="8"/>
  <c r="O183" i="8"/>
  <c r="AH224" i="7"/>
  <c r="AM224" i="7"/>
  <c r="Y213" i="8"/>
  <c r="AB213" i="8" s="1"/>
  <c r="AC60" i="8"/>
  <c r="AL177" i="8"/>
  <c r="AG177" i="8"/>
  <c r="AH262" i="7"/>
  <c r="AM262" i="7"/>
  <c r="AM267" i="7"/>
  <c r="AH267" i="7"/>
  <c r="W102" i="8"/>
  <c r="U102" i="8"/>
  <c r="W42" i="8"/>
  <c r="U42" i="8"/>
  <c r="Y44" i="8"/>
  <c r="AB44" i="8" s="1"/>
  <c r="W182" i="8"/>
  <c r="U182" i="8"/>
  <c r="W195" i="8"/>
  <c r="U195" i="8"/>
  <c r="S88" i="8"/>
  <c r="R88" i="8"/>
  <c r="Y162" i="8"/>
  <c r="AB162" i="8" s="1"/>
  <c r="Y109" i="8"/>
  <c r="AB109" i="8" s="1"/>
  <c r="AL242" i="7"/>
  <c r="AG242" i="7"/>
  <c r="W85" i="8"/>
  <c r="U85" i="8"/>
  <c r="AM191" i="8"/>
  <c r="AH191" i="8"/>
  <c r="Y82" i="8"/>
  <c r="AB82" i="8" s="1"/>
  <c r="AM233" i="7"/>
  <c r="AH233" i="7"/>
  <c r="Y150" i="8"/>
  <c r="AB150" i="8" s="1"/>
  <c r="W17" i="8"/>
  <c r="U17" i="8"/>
  <c r="AM278" i="7"/>
  <c r="AH278" i="7"/>
  <c r="W103" i="8"/>
  <c r="U103" i="8"/>
  <c r="AL263" i="7"/>
  <c r="AG263" i="7"/>
  <c r="AE273" i="7"/>
  <c r="AC156" i="8"/>
  <c r="AC121" i="8"/>
  <c r="W163" i="8"/>
  <c r="U163" i="8"/>
  <c r="AC212" i="8"/>
  <c r="Y175" i="8"/>
  <c r="AB175" i="8" s="1"/>
  <c r="Y167" i="8"/>
  <c r="AB167" i="8" s="1"/>
  <c r="AC123" i="8"/>
  <c r="AL145" i="8"/>
  <c r="AG145" i="8"/>
  <c r="AM249" i="7"/>
  <c r="AH249" i="7"/>
  <c r="AC186" i="8"/>
  <c r="AC209" i="8"/>
  <c r="AH284" i="7"/>
  <c r="AM284" i="7"/>
  <c r="Y216" i="8"/>
  <c r="AB216" i="8" s="1"/>
  <c r="AC74" i="8"/>
  <c r="AC190" i="8"/>
  <c r="AC194" i="8"/>
  <c r="AM252" i="7"/>
  <c r="AH252" i="7"/>
  <c r="Y124" i="8"/>
  <c r="AB124" i="8" s="1"/>
  <c r="Y25" i="8"/>
  <c r="AB25" i="8" s="1"/>
  <c r="AC147" i="8"/>
  <c r="AC217" i="8"/>
  <c r="AC51" i="8"/>
  <c r="W157" i="8"/>
  <c r="U157" i="8"/>
  <c r="AC170" i="8"/>
  <c r="AM279" i="7"/>
  <c r="AH279" i="7"/>
  <c r="AC144" i="8"/>
  <c r="AC120" i="8"/>
  <c r="AC132" i="8"/>
  <c r="W92" i="8"/>
  <c r="U92" i="8"/>
  <c r="AG137" i="8"/>
  <c r="AL137" i="8"/>
  <c r="AC185" i="8"/>
  <c r="W96" i="8"/>
  <c r="U96" i="8"/>
  <c r="AC113" i="8"/>
  <c r="Y36" i="8"/>
  <c r="AB36" i="8" s="1"/>
  <c r="AC114" i="8"/>
  <c r="Y173" i="8"/>
  <c r="AB173" i="8" s="1"/>
  <c r="Y158" i="8"/>
  <c r="AB158" i="8" s="1"/>
  <c r="AM235" i="7"/>
  <c r="AH235" i="7"/>
  <c r="Y65" i="8"/>
  <c r="AB65" i="8" s="1"/>
  <c r="AL107" i="8"/>
  <c r="AG107" i="8"/>
  <c r="AH282" i="7"/>
  <c r="AM282" i="7"/>
  <c r="AC84" i="8"/>
  <c r="AC72" i="8"/>
  <c r="Y172" i="8"/>
  <c r="AB172" i="8" s="1"/>
  <c r="AG33" i="8"/>
  <c r="AL33" i="8"/>
  <c r="Y176" i="8"/>
  <c r="AB176" i="8" s="1"/>
  <c r="AG64" i="8"/>
  <c r="AL64" i="8"/>
  <c r="AG232" i="7"/>
  <c r="AL232" i="7"/>
  <c r="Y55" i="8"/>
  <c r="AB55" i="8" s="1"/>
  <c r="AG47" i="8"/>
  <c r="AL47" i="8"/>
  <c r="AG111" i="8"/>
  <c r="AL111" i="8"/>
  <c r="Y76" i="8"/>
  <c r="AB76" i="8" s="1"/>
  <c r="AL188" i="8"/>
  <c r="AG188" i="8"/>
  <c r="S205" i="8"/>
  <c r="R205" i="8"/>
  <c r="AC79" i="8"/>
  <c r="AC115" i="8"/>
  <c r="AC152" i="8"/>
  <c r="AL202" i="8"/>
  <c r="AG202" i="8"/>
  <c r="Y192" i="8"/>
  <c r="AB192" i="8" s="1"/>
  <c r="AH200" i="8"/>
  <c r="AM200" i="8"/>
  <c r="Y89" i="8"/>
  <c r="AB89" i="8" s="1"/>
  <c r="AH223" i="7"/>
  <c r="AM223" i="7"/>
  <c r="Y63" i="8"/>
  <c r="AB63" i="8" s="1"/>
  <c r="Y143" i="8"/>
  <c r="AB143" i="8" s="1"/>
  <c r="AM219" i="7"/>
  <c r="AM5" i="7" s="1"/>
  <c r="AH219" i="7"/>
  <c r="AH5" i="7" s="1"/>
  <c r="AF5" i="7"/>
  <c r="Y201" i="8" l="1"/>
  <c r="AB201" i="8" s="1"/>
  <c r="U214" i="8"/>
  <c r="W214" i="8"/>
  <c r="S164" i="8"/>
  <c r="R164" i="8"/>
  <c r="U39" i="8"/>
  <c r="W39" i="8"/>
  <c r="W26" i="8"/>
  <c r="U26" i="8"/>
  <c r="Y68" i="8"/>
  <c r="AB68" i="8" s="1"/>
  <c r="W57" i="8"/>
  <c r="U57" i="8"/>
  <c r="O93" i="8"/>
  <c r="AC29" i="8"/>
  <c r="AM1" i="7"/>
  <c r="G36" i="4" s="1"/>
  <c r="AH202" i="8"/>
  <c r="AM202" i="8"/>
  <c r="AM64" i="8"/>
  <c r="AH64" i="8"/>
  <c r="AH33" i="8"/>
  <c r="AM33" i="8"/>
  <c r="AC172" i="8"/>
  <c r="AG72" i="8"/>
  <c r="AL72" i="8"/>
  <c r="AH107" i="8"/>
  <c r="AM107" i="8"/>
  <c r="AC65" i="8"/>
  <c r="AL114" i="8"/>
  <c r="AG114" i="8"/>
  <c r="Y96" i="8"/>
  <c r="AB96" i="8" s="1"/>
  <c r="AG185" i="8"/>
  <c r="AL185" i="8"/>
  <c r="AH137" i="8"/>
  <c r="AM137" i="8"/>
  <c r="AG147" i="8"/>
  <c r="AL147" i="8"/>
  <c r="AC124" i="8"/>
  <c r="AL190" i="8"/>
  <c r="AG190" i="8"/>
  <c r="AM145" i="8"/>
  <c r="AH145" i="8"/>
  <c r="AL123" i="8"/>
  <c r="AG123" i="8"/>
  <c r="AH263" i="7"/>
  <c r="AM263" i="7"/>
  <c r="AM242" i="7"/>
  <c r="AH242" i="7"/>
  <c r="AC162" i="8"/>
  <c r="S183" i="8"/>
  <c r="R183" i="8"/>
  <c r="AL204" i="8"/>
  <c r="AG204" i="8"/>
  <c r="AC165" i="8"/>
  <c r="AM138" i="8"/>
  <c r="AH138" i="8"/>
  <c r="AC108" i="8"/>
  <c r="Y208" i="8"/>
  <c r="AB208" i="8" s="1"/>
  <c r="AG87" i="8"/>
  <c r="AL87" i="8"/>
  <c r="AC58" i="8"/>
  <c r="AH174" i="8"/>
  <c r="AM174" i="8"/>
  <c r="AM253" i="7"/>
  <c r="AH253" i="7"/>
  <c r="AL81" i="8"/>
  <c r="AG81" i="8"/>
  <c r="AL54" i="8"/>
  <c r="AG54" i="8"/>
  <c r="AC69" i="8"/>
  <c r="AC151" i="8"/>
  <c r="AC149" i="8"/>
  <c r="AC211" i="8"/>
  <c r="AH31" i="8"/>
  <c r="AM31" i="8"/>
  <c r="AC112" i="8"/>
  <c r="Y34" i="8"/>
  <c r="AB34" i="8" s="1"/>
  <c r="AM95" i="8"/>
  <c r="AH95" i="8"/>
  <c r="AC90" i="8"/>
  <c r="AL126" i="8"/>
  <c r="AG126" i="8"/>
  <c r="AC89" i="8"/>
  <c r="AC192" i="8"/>
  <c r="AC76" i="8"/>
  <c r="AC55" i="8"/>
  <c r="AL113" i="8"/>
  <c r="AG113" i="8"/>
  <c r="AL170" i="8"/>
  <c r="AG170" i="8"/>
  <c r="Y157" i="8"/>
  <c r="AB157" i="8" s="1"/>
  <c r="AL217" i="8"/>
  <c r="AG217" i="8"/>
  <c r="AL186" i="8"/>
  <c r="AG186" i="8"/>
  <c r="AL212" i="8"/>
  <c r="AG212" i="8"/>
  <c r="AL156" i="8"/>
  <c r="AG156" i="8"/>
  <c r="AL273" i="7"/>
  <c r="AG273" i="7"/>
  <c r="AC82" i="8"/>
  <c r="Y195" i="8"/>
  <c r="AB195" i="8" s="1"/>
  <c r="Y102" i="8"/>
  <c r="AB102" i="8" s="1"/>
  <c r="AC213" i="8"/>
  <c r="Y127" i="8"/>
  <c r="AB127" i="8" s="1"/>
  <c r="AG130" i="8"/>
  <c r="AL130" i="8"/>
  <c r="Y50" i="8"/>
  <c r="AB50" i="8" s="1"/>
  <c r="Y184" i="8"/>
  <c r="AB184" i="8" s="1"/>
  <c r="AC203" i="8"/>
  <c r="AH146" i="8"/>
  <c r="AM146" i="8"/>
  <c r="AG193" i="8"/>
  <c r="AL193" i="8"/>
  <c r="AM116" i="8"/>
  <c r="AH116" i="8"/>
  <c r="AC91" i="8"/>
  <c r="AC128" i="8"/>
  <c r="AC94" i="8"/>
  <c r="AC148" i="8"/>
  <c r="AG46" i="8"/>
  <c r="AL46" i="8"/>
  <c r="AL49" i="8"/>
  <c r="AG49" i="8"/>
  <c r="AC83" i="8"/>
  <c r="W40" i="8"/>
  <c r="U40" i="8"/>
  <c r="AC134" i="8"/>
  <c r="AH32" i="8"/>
  <c r="AM32" i="8"/>
  <c r="AH198" i="8"/>
  <c r="AM198" i="8"/>
  <c r="AC41" i="8"/>
  <c r="AC143" i="8"/>
  <c r="AC63" i="8"/>
  <c r="AG152" i="8"/>
  <c r="AL152" i="8"/>
  <c r="AL115" i="8"/>
  <c r="AG115" i="8"/>
  <c r="AG79" i="8"/>
  <c r="AL79" i="8"/>
  <c r="W205" i="8"/>
  <c r="U205" i="8"/>
  <c r="AM111" i="8"/>
  <c r="AH111" i="8"/>
  <c r="AC158" i="8"/>
  <c r="AC173" i="8"/>
  <c r="Y92" i="8"/>
  <c r="AB92" i="8" s="1"/>
  <c r="AC25" i="8"/>
  <c r="AL194" i="8"/>
  <c r="AG194" i="8"/>
  <c r="AG74" i="8"/>
  <c r="AL74" i="8"/>
  <c r="AL209" i="8"/>
  <c r="AG209" i="8"/>
  <c r="AC175" i="8"/>
  <c r="Y163" i="8"/>
  <c r="AB163" i="8" s="1"/>
  <c r="Y17" i="8"/>
  <c r="AB17" i="8" s="1"/>
  <c r="Y85" i="8"/>
  <c r="AB85" i="8" s="1"/>
  <c r="AC109" i="8"/>
  <c r="W88" i="8"/>
  <c r="U88" i="8"/>
  <c r="AC44" i="8"/>
  <c r="AM177" i="8"/>
  <c r="AH177" i="8"/>
  <c r="Y73" i="8"/>
  <c r="AB73" i="8" s="1"/>
  <c r="AM86" i="8"/>
  <c r="AH86" i="8"/>
  <c r="AC154" i="8"/>
  <c r="AL43" i="8"/>
  <c r="AG43" i="8"/>
  <c r="AC45" i="8"/>
  <c r="AL67" i="8"/>
  <c r="AG67" i="8"/>
  <c r="AC118" i="8"/>
  <c r="AM106" i="8"/>
  <c r="AH106" i="8"/>
  <c r="AC161" i="8"/>
  <c r="AL101" i="8"/>
  <c r="AG101" i="8"/>
  <c r="AG159" i="8"/>
  <c r="AL159" i="8"/>
  <c r="AG70" i="8"/>
  <c r="AL70" i="8"/>
  <c r="AC187" i="8"/>
  <c r="AM61" i="8"/>
  <c r="AH61" i="8"/>
  <c r="AL131" i="8"/>
  <c r="AG131" i="8"/>
  <c r="AM160" i="8"/>
  <c r="AH160" i="8"/>
  <c r="AH22" i="8"/>
  <c r="AM22" i="8"/>
  <c r="W189" i="8"/>
  <c r="U189" i="8"/>
  <c r="AC48" i="8"/>
  <c r="AC166" i="8"/>
  <c r="Y135" i="8"/>
  <c r="AB135" i="8" s="1"/>
  <c r="AC56" i="8"/>
  <c r="AM188" i="8"/>
  <c r="AH188" i="8"/>
  <c r="AH47" i="8"/>
  <c r="AM47" i="8"/>
  <c r="AH232" i="7"/>
  <c r="AM232" i="7"/>
  <c r="AC176" i="8"/>
  <c r="AG84" i="8"/>
  <c r="AL84" i="8"/>
  <c r="AC36" i="8"/>
  <c r="AG132" i="8"/>
  <c r="AL132" i="8"/>
  <c r="AG120" i="8"/>
  <c r="AL120" i="8"/>
  <c r="AL144" i="8"/>
  <c r="AG144" i="8"/>
  <c r="AL51" i="8"/>
  <c r="AG51" i="8"/>
  <c r="AC216" i="8"/>
  <c r="AC167" i="8"/>
  <c r="AG121" i="8"/>
  <c r="AL121" i="8"/>
  <c r="Y103" i="8"/>
  <c r="AB103" i="8" s="1"/>
  <c r="AC150" i="8"/>
  <c r="Y182" i="8"/>
  <c r="AB182" i="8" s="1"/>
  <c r="Y42" i="8"/>
  <c r="AB42" i="8" s="1"/>
  <c r="AL60" i="8"/>
  <c r="AG60" i="8"/>
  <c r="AL37" i="8"/>
  <c r="AG37" i="8"/>
  <c r="AG256" i="7"/>
  <c r="AL256" i="7"/>
  <c r="AC142" i="8"/>
  <c r="W129" i="8"/>
  <c r="U129" i="8"/>
  <c r="AM178" i="8"/>
  <c r="AH178" i="8"/>
  <c r="AM181" i="8"/>
  <c r="AH181" i="8"/>
  <c r="W100" i="8"/>
  <c r="U100" i="8"/>
  <c r="AL197" i="8"/>
  <c r="AG197" i="8"/>
  <c r="Y71" i="8"/>
  <c r="AB71" i="8" s="1"/>
  <c r="AG153" i="8"/>
  <c r="AL153" i="8"/>
  <c r="AM228" i="7"/>
  <c r="AH228" i="7"/>
  <c r="AG180" i="8"/>
  <c r="AL180" i="8"/>
  <c r="AC80" i="8"/>
  <c r="S155" i="8"/>
  <c r="R155" i="8"/>
  <c r="AC199" i="8"/>
  <c r="AC66" i="8"/>
  <c r="Y215" i="8"/>
  <c r="AB215" i="8" s="1"/>
  <c r="Y110" i="8"/>
  <c r="AB110" i="8" s="1"/>
  <c r="AM291" i="7"/>
  <c r="AH291" i="7"/>
  <c r="AL122" i="8"/>
  <c r="AG122" i="8"/>
  <c r="AC201" i="8" l="1"/>
  <c r="Y214" i="8"/>
  <c r="AB214" i="8" s="1"/>
  <c r="U164" i="8"/>
  <c r="W164" i="8"/>
  <c r="S93" i="8"/>
  <c r="R93" i="8"/>
  <c r="AC68" i="8"/>
  <c r="Y39" i="8"/>
  <c r="AB39" i="8" s="1"/>
  <c r="Y57" i="8"/>
  <c r="AB57" i="8" s="1"/>
  <c r="AG29" i="8"/>
  <c r="AL29" i="8"/>
  <c r="Y26" i="8"/>
  <c r="AB26" i="8" s="1"/>
  <c r="Y88" i="8"/>
  <c r="AB88" i="8" s="1"/>
  <c r="AC163" i="8"/>
  <c r="AH74" i="8"/>
  <c r="AM74" i="8"/>
  <c r="AL25" i="8"/>
  <c r="AG25" i="8"/>
  <c r="AC92" i="8"/>
  <c r="AL173" i="8"/>
  <c r="AG173" i="8"/>
  <c r="AL143" i="8"/>
  <c r="AG143" i="8"/>
  <c r="AH46" i="8"/>
  <c r="AM46" i="8"/>
  <c r="AH193" i="8"/>
  <c r="AM193" i="8"/>
  <c r="AC50" i="8"/>
  <c r="AM130" i="8"/>
  <c r="AH130" i="8"/>
  <c r="AH217" i="8"/>
  <c r="AM217" i="8"/>
  <c r="AL90" i="8"/>
  <c r="AG90" i="8"/>
  <c r="AG149" i="8"/>
  <c r="AL149" i="8"/>
  <c r="AL151" i="8"/>
  <c r="AG151" i="8"/>
  <c r="AM81" i="8"/>
  <c r="AH81" i="8"/>
  <c r="AL58" i="8"/>
  <c r="AG58" i="8"/>
  <c r="AC208" i="8"/>
  <c r="AM204" i="8"/>
  <c r="AH204" i="8"/>
  <c r="AM123" i="8"/>
  <c r="AH123" i="8"/>
  <c r="AH147" i="8"/>
  <c r="AM147" i="8"/>
  <c r="AH185" i="8"/>
  <c r="AM185" i="8"/>
  <c r="AH114" i="8"/>
  <c r="AM114" i="8"/>
  <c r="AH72" i="8"/>
  <c r="AM72" i="8"/>
  <c r="AL142" i="8"/>
  <c r="AG142" i="8"/>
  <c r="AL56" i="8"/>
  <c r="AG56" i="8"/>
  <c r="AM101" i="8"/>
  <c r="AH101" i="8"/>
  <c r="AC215" i="8"/>
  <c r="AL66" i="8"/>
  <c r="AG66" i="8"/>
  <c r="Y129" i="8"/>
  <c r="AB129" i="8" s="1"/>
  <c r="AL167" i="8"/>
  <c r="AG167" i="8"/>
  <c r="AL216" i="8"/>
  <c r="AG216" i="8"/>
  <c r="AM51" i="8"/>
  <c r="AH51" i="8"/>
  <c r="Y189" i="8"/>
  <c r="AB189" i="8" s="1"/>
  <c r="AH70" i="8"/>
  <c r="AM70" i="8"/>
  <c r="AH159" i="8"/>
  <c r="AM159" i="8"/>
  <c r="AC73" i="8"/>
  <c r="AG44" i="8"/>
  <c r="AL44" i="8"/>
  <c r="AC85" i="8"/>
  <c r="Y205" i="8"/>
  <c r="AB205" i="8" s="1"/>
  <c r="AG41" i="8"/>
  <c r="AL41" i="8"/>
  <c r="AL134" i="8"/>
  <c r="AG134" i="8"/>
  <c r="Y40" i="8"/>
  <c r="AB40" i="8" s="1"/>
  <c r="AC127" i="8"/>
  <c r="AL213" i="8"/>
  <c r="AG213" i="8"/>
  <c r="AM273" i="7"/>
  <c r="AH273" i="7"/>
  <c r="AH156" i="8"/>
  <c r="AM156" i="8"/>
  <c r="AM212" i="8"/>
  <c r="AH212" i="8"/>
  <c r="AM186" i="8"/>
  <c r="AH186" i="8"/>
  <c r="AC157" i="8"/>
  <c r="AG55" i="8"/>
  <c r="AL55" i="8"/>
  <c r="AG192" i="8"/>
  <c r="AL192" i="8"/>
  <c r="AC34" i="8"/>
  <c r="AH54" i="8"/>
  <c r="AM54" i="8"/>
  <c r="AH87" i="8"/>
  <c r="AM87" i="8"/>
  <c r="AM190" i="8"/>
  <c r="AH190" i="8"/>
  <c r="AL65" i="8"/>
  <c r="AG65" i="8"/>
  <c r="AH256" i="7"/>
  <c r="AM256" i="7"/>
  <c r="AG36" i="8"/>
  <c r="AL36" i="8"/>
  <c r="AC135" i="8"/>
  <c r="AM122" i="8"/>
  <c r="AH122" i="8"/>
  <c r="AC110" i="8"/>
  <c r="AH180" i="8"/>
  <c r="AM180" i="8"/>
  <c r="AC71" i="8"/>
  <c r="AM197" i="8"/>
  <c r="AH197" i="8"/>
  <c r="AH60" i="8"/>
  <c r="AM60" i="8"/>
  <c r="AC182" i="8"/>
  <c r="AC103" i="8"/>
  <c r="AM121" i="8"/>
  <c r="AH121" i="8"/>
  <c r="AH144" i="8"/>
  <c r="AM144" i="8"/>
  <c r="AL176" i="8"/>
  <c r="AG176" i="8"/>
  <c r="AM131" i="8"/>
  <c r="AH131" i="8"/>
  <c r="AL187" i="8"/>
  <c r="AG187" i="8"/>
  <c r="AG118" i="8"/>
  <c r="AL118" i="8"/>
  <c r="AH67" i="8"/>
  <c r="AM67" i="8"/>
  <c r="AL45" i="8"/>
  <c r="AG45" i="8"/>
  <c r="AM43" i="8"/>
  <c r="AH43" i="8"/>
  <c r="AG154" i="8"/>
  <c r="AL154" i="8"/>
  <c r="AH209" i="8"/>
  <c r="AM209" i="8"/>
  <c r="AM194" i="8"/>
  <c r="AH194" i="8"/>
  <c r="AG158" i="8"/>
  <c r="AL158" i="8"/>
  <c r="AM79" i="8"/>
  <c r="AH79" i="8"/>
  <c r="AG148" i="8"/>
  <c r="AL148" i="8"/>
  <c r="AC184" i="8"/>
  <c r="AG82" i="8"/>
  <c r="AL82" i="8"/>
  <c r="AM170" i="8"/>
  <c r="AH170" i="8"/>
  <c r="AG211" i="8"/>
  <c r="AL211" i="8"/>
  <c r="AL165" i="8"/>
  <c r="AG165" i="8"/>
  <c r="W183" i="8"/>
  <c r="U183" i="8"/>
  <c r="Y100" i="8"/>
  <c r="AB100" i="8" s="1"/>
  <c r="AC42" i="8"/>
  <c r="W155" i="8"/>
  <c r="U155" i="8"/>
  <c r="AL80" i="8"/>
  <c r="AG80" i="8"/>
  <c r="AG199" i="8"/>
  <c r="AL199" i="8"/>
  <c r="AM153" i="8"/>
  <c r="AH153" i="8"/>
  <c r="AH37" i="8"/>
  <c r="AM37" i="8"/>
  <c r="AG150" i="8"/>
  <c r="AL150" i="8"/>
  <c r="AM120" i="8"/>
  <c r="AH120" i="8"/>
  <c r="AH132" i="8"/>
  <c r="AM132" i="8"/>
  <c r="AH84" i="8"/>
  <c r="AM84" i="8"/>
  <c r="AL166" i="8"/>
  <c r="AG166" i="8"/>
  <c r="AG48" i="8"/>
  <c r="AL48" i="8"/>
  <c r="AG161" i="8"/>
  <c r="AL161" i="8"/>
  <c r="AL109" i="8"/>
  <c r="AG109" i="8"/>
  <c r="AC17" i="8"/>
  <c r="AL175" i="8"/>
  <c r="AG175" i="8"/>
  <c r="AM115" i="8"/>
  <c r="AH115" i="8"/>
  <c r="AH152" i="8"/>
  <c r="AM152" i="8"/>
  <c r="AG63" i="8"/>
  <c r="AL63" i="8"/>
  <c r="AG83" i="8"/>
  <c r="AL83" i="8"/>
  <c r="AM49" i="8"/>
  <c r="AH49" i="8"/>
  <c r="AG94" i="8"/>
  <c r="AL94" i="8"/>
  <c r="AL128" i="8"/>
  <c r="AG128" i="8"/>
  <c r="AL91" i="8"/>
  <c r="AG91" i="8"/>
  <c r="AG203" i="8"/>
  <c r="AL203" i="8"/>
  <c r="AC102" i="8"/>
  <c r="AC195" i="8"/>
  <c r="AH113" i="8"/>
  <c r="AM113" i="8"/>
  <c r="AG76" i="8"/>
  <c r="AL76" i="8"/>
  <c r="AL89" i="8"/>
  <c r="AG89" i="8"/>
  <c r="AM126" i="8"/>
  <c r="AH126" i="8"/>
  <c r="AG112" i="8"/>
  <c r="AL112" i="8"/>
  <c r="AG69" i="8"/>
  <c r="AL69" i="8"/>
  <c r="AL108" i="8"/>
  <c r="AG108" i="8"/>
  <c r="AG162" i="8"/>
  <c r="AL162" i="8"/>
  <c r="AG124" i="8"/>
  <c r="AL124" i="8"/>
  <c r="AC96" i="8"/>
  <c r="AL172" i="8"/>
  <c r="AG172" i="8"/>
  <c r="AL201" i="8" l="1"/>
  <c r="AG201" i="8"/>
  <c r="AC214" i="8"/>
  <c r="Y164" i="8"/>
  <c r="AB164" i="8" s="1"/>
  <c r="AC26" i="8"/>
  <c r="AM29" i="8"/>
  <c r="AH29" i="8"/>
  <c r="AC57" i="8"/>
  <c r="AC39" i="8"/>
  <c r="AG68" i="8"/>
  <c r="AL68" i="8"/>
  <c r="W93" i="8"/>
  <c r="U93" i="8"/>
  <c r="AH124" i="8"/>
  <c r="AM124" i="8"/>
  <c r="AM112" i="8"/>
  <c r="AH112" i="8"/>
  <c r="AM176" i="8"/>
  <c r="AH176" i="8"/>
  <c r="AL71" i="8"/>
  <c r="AG71" i="8"/>
  <c r="AC205" i="8"/>
  <c r="AM44" i="8"/>
  <c r="AH44" i="8"/>
  <c r="AM90" i="8"/>
  <c r="AH90" i="8"/>
  <c r="AH173" i="8"/>
  <c r="AM173" i="8"/>
  <c r="AH76" i="8"/>
  <c r="AM76" i="8"/>
  <c r="AL215" i="8"/>
  <c r="AG215" i="8"/>
  <c r="AH142" i="8"/>
  <c r="AM142" i="8"/>
  <c r="AM162" i="8"/>
  <c r="AH162" i="8"/>
  <c r="AL195" i="8"/>
  <c r="AG195" i="8"/>
  <c r="AM94" i="8"/>
  <c r="AH94" i="8"/>
  <c r="AM83" i="8"/>
  <c r="AH83" i="8"/>
  <c r="AL17" i="8"/>
  <c r="AG17" i="8"/>
  <c r="AM109" i="8"/>
  <c r="AH109" i="8"/>
  <c r="AH48" i="8"/>
  <c r="AM48" i="8"/>
  <c r="AH166" i="8"/>
  <c r="AM166" i="8"/>
  <c r="AM150" i="8"/>
  <c r="AH150" i="8"/>
  <c r="AG42" i="8"/>
  <c r="AL42" i="8"/>
  <c r="AM148" i="8"/>
  <c r="AH148" i="8"/>
  <c r="AM154" i="8"/>
  <c r="AH154" i="8"/>
  <c r="AL110" i="8"/>
  <c r="AG110" i="8"/>
  <c r="AL135" i="8"/>
  <c r="AG135" i="8"/>
  <c r="AG157" i="8"/>
  <c r="AL157" i="8"/>
  <c r="AM134" i="8"/>
  <c r="AH134" i="8"/>
  <c r="AG85" i="8"/>
  <c r="AL85" i="8"/>
  <c r="AC189" i="8"/>
  <c r="AC129" i="8"/>
  <c r="AL208" i="8"/>
  <c r="AG208" i="8"/>
  <c r="AH151" i="8"/>
  <c r="AM151" i="8"/>
  <c r="AL102" i="8"/>
  <c r="AG102" i="8"/>
  <c r="AM203" i="8"/>
  <c r="AH203" i="8"/>
  <c r="AG127" i="8"/>
  <c r="AL127" i="8"/>
  <c r="AG96" i="8"/>
  <c r="AL96" i="8"/>
  <c r="AH108" i="8"/>
  <c r="AM108" i="8"/>
  <c r="AH69" i="8"/>
  <c r="AM69" i="8"/>
  <c r="AM89" i="8"/>
  <c r="AH89" i="8"/>
  <c r="AM63" i="8"/>
  <c r="AH63" i="8"/>
  <c r="AH175" i="8"/>
  <c r="AM175" i="8"/>
  <c r="AH199" i="8"/>
  <c r="AM199" i="8"/>
  <c r="AH80" i="8"/>
  <c r="AM80" i="8"/>
  <c r="Y183" i="8"/>
  <c r="AB183" i="8" s="1"/>
  <c r="AM82" i="8"/>
  <c r="AH82" i="8"/>
  <c r="AG184" i="8"/>
  <c r="AL184" i="8"/>
  <c r="AM158" i="8"/>
  <c r="AH158" i="8"/>
  <c r="AM118" i="8"/>
  <c r="AH118" i="8"/>
  <c r="AM187" i="8"/>
  <c r="AH187" i="8"/>
  <c r="AG103" i="8"/>
  <c r="AL103" i="8"/>
  <c r="AH213" i="8"/>
  <c r="AM213" i="8"/>
  <c r="AC40" i="8"/>
  <c r="AH216" i="8"/>
  <c r="AM216" i="8"/>
  <c r="AM56" i="8"/>
  <c r="AH56" i="8"/>
  <c r="AG92" i="8"/>
  <c r="AL92" i="8"/>
  <c r="AH25" i="8"/>
  <c r="AM25" i="8"/>
  <c r="AC88" i="8"/>
  <c r="AM41" i="8"/>
  <c r="AH41" i="8"/>
  <c r="AH172" i="8"/>
  <c r="AM172" i="8"/>
  <c r="AH91" i="8"/>
  <c r="AM91" i="8"/>
  <c r="AM128" i="8"/>
  <c r="AH128" i="8"/>
  <c r="AM161" i="8"/>
  <c r="AH161" i="8"/>
  <c r="Y155" i="8"/>
  <c r="AB155" i="8" s="1"/>
  <c r="AC100" i="8"/>
  <c r="AM165" i="8"/>
  <c r="AH165" i="8"/>
  <c r="AM211" i="8"/>
  <c r="AH211" i="8"/>
  <c r="AM45" i="8"/>
  <c r="AH45" i="8"/>
  <c r="AG182" i="8"/>
  <c r="AL182" i="8"/>
  <c r="AH36" i="8"/>
  <c r="AM36" i="8"/>
  <c r="AH65" i="8"/>
  <c r="AM65" i="8"/>
  <c r="AG34" i="8"/>
  <c r="AL34" i="8"/>
  <c r="AH192" i="8"/>
  <c r="AM192" i="8"/>
  <c r="AH55" i="8"/>
  <c r="AM55" i="8"/>
  <c r="AL73" i="8"/>
  <c r="AG73" i="8"/>
  <c r="AH167" i="8"/>
  <c r="AM167" i="8"/>
  <c r="AH66" i="8"/>
  <c r="AM66" i="8"/>
  <c r="AM58" i="8"/>
  <c r="AH58" i="8"/>
  <c r="AH149" i="8"/>
  <c r="AM149" i="8"/>
  <c r="AG50" i="8"/>
  <c r="AL50" i="8"/>
  <c r="AM143" i="8"/>
  <c r="AH143" i="8"/>
  <c r="AG163" i="8"/>
  <c r="AL163" i="8"/>
  <c r="AM201" i="8" l="1"/>
  <c r="AH201" i="8"/>
  <c r="AL214" i="8"/>
  <c r="AG214" i="8"/>
  <c r="AC164" i="8"/>
  <c r="AG39" i="8"/>
  <c r="AL39" i="8"/>
  <c r="AG57" i="8"/>
  <c r="AL57" i="8"/>
  <c r="AL26" i="8"/>
  <c r="AG26" i="8"/>
  <c r="AM68" i="8"/>
  <c r="AH68" i="8"/>
  <c r="Y93" i="8"/>
  <c r="AB93" i="8" s="1"/>
  <c r="AM34" i="8"/>
  <c r="AH34" i="8"/>
  <c r="AC155" i="8"/>
  <c r="AG40" i="8"/>
  <c r="AL40" i="8"/>
  <c r="AH184" i="8"/>
  <c r="AM184" i="8"/>
  <c r="AC183" i="8"/>
  <c r="AM96" i="8"/>
  <c r="AH96" i="8"/>
  <c r="AM102" i="8"/>
  <c r="AH102" i="8"/>
  <c r="AG129" i="8"/>
  <c r="AL129" i="8"/>
  <c r="AH135" i="8"/>
  <c r="AM135" i="8"/>
  <c r="AM71" i="8"/>
  <c r="AH71" i="8"/>
  <c r="AM73" i="8"/>
  <c r="AH73" i="8"/>
  <c r="AH182" i="8"/>
  <c r="AM182" i="8"/>
  <c r="AL100" i="8"/>
  <c r="AG100" i="8"/>
  <c r="AH92" i="8"/>
  <c r="AM92" i="8"/>
  <c r="AM208" i="8"/>
  <c r="AH208" i="8"/>
  <c r="AL189" i="8"/>
  <c r="AG189" i="8"/>
  <c r="AH157" i="8"/>
  <c r="AM157" i="8"/>
  <c r="AH110" i="8"/>
  <c r="AM110" i="8"/>
  <c r="AM195" i="8"/>
  <c r="AH195" i="8"/>
  <c r="AM50" i="8"/>
  <c r="AH50" i="8"/>
  <c r="AL88" i="8"/>
  <c r="AG88" i="8"/>
  <c r="AM42" i="8"/>
  <c r="AH42" i="8"/>
  <c r="AM17" i="8"/>
  <c r="AH17" i="8"/>
  <c r="AH163" i="8"/>
  <c r="AM163" i="8"/>
  <c r="AM103" i="8"/>
  <c r="AH103" i="8"/>
  <c r="AH127" i="8"/>
  <c r="AM127" i="8"/>
  <c r="AH85" i="8"/>
  <c r="AM85" i="8"/>
  <c r="AH215" i="8"/>
  <c r="AM215" i="8"/>
  <c r="AG205" i="8"/>
  <c r="AL205" i="8"/>
  <c r="AH214" i="8" l="1"/>
  <c r="AM214" i="8"/>
  <c r="AL164" i="8"/>
  <c r="AG164" i="8"/>
  <c r="AC93" i="8"/>
  <c r="AH26" i="8"/>
  <c r="AM26" i="8"/>
  <c r="AH57" i="8"/>
  <c r="AM57" i="8"/>
  <c r="AM39" i="8"/>
  <c r="AH39" i="8"/>
  <c r="AH205" i="8"/>
  <c r="AM205" i="8"/>
  <c r="K104" i="9"/>
  <c r="J104" i="9"/>
  <c r="V104" i="9" s="1"/>
  <c r="N104" i="9"/>
  <c r="AH189" i="8"/>
  <c r="AM189" i="8"/>
  <c r="AM129" i="8"/>
  <c r="AH129" i="8"/>
  <c r="AL155" i="8"/>
  <c r="AG155" i="8"/>
  <c r="AM100" i="8"/>
  <c r="AH100" i="8"/>
  <c r="AG183" i="8"/>
  <c r="AL183" i="8"/>
  <c r="AH40" i="8"/>
  <c r="AM40" i="8"/>
  <c r="AH88" i="8"/>
  <c r="AM88" i="8"/>
  <c r="J196" i="9"/>
  <c r="V196" i="9" s="1"/>
  <c r="N196" i="9"/>
  <c r="K196" i="9"/>
  <c r="AM164" i="8" l="1"/>
  <c r="AH164" i="8"/>
  <c r="AL93" i="8"/>
  <c r="AG93" i="8"/>
  <c r="O104" i="9"/>
  <c r="J200" i="9"/>
  <c r="V200" i="9" s="1"/>
  <c r="N200" i="9"/>
  <c r="K200" i="9"/>
  <c r="N59" i="8"/>
  <c r="K59" i="8"/>
  <c r="J59" i="8"/>
  <c r="V59" i="8" s="1"/>
  <c r="AM183" i="8"/>
  <c r="AH183" i="8"/>
  <c r="O196" i="9"/>
  <c r="AM155" i="8"/>
  <c r="AH155" i="8"/>
  <c r="N62" i="8"/>
  <c r="J62" i="8"/>
  <c r="V62" i="8" s="1"/>
  <c r="K62" i="8"/>
  <c r="J145" i="9" l="1"/>
  <c r="V145" i="9" s="1"/>
  <c r="J202" i="9"/>
  <c r="V202" i="9" s="1"/>
  <c r="J33" i="9"/>
  <c r="V33" i="9" s="1"/>
  <c r="J178" i="9"/>
  <c r="V178" i="9" s="1"/>
  <c r="N107" i="9"/>
  <c r="J137" i="9"/>
  <c r="V137" i="9" s="1"/>
  <c r="AH93" i="8"/>
  <c r="AM93" i="8"/>
  <c r="O62" i="8"/>
  <c r="J191" i="9"/>
  <c r="V191" i="9" s="1"/>
  <c r="N191" i="9"/>
  <c r="K191" i="9"/>
  <c r="J146" i="9"/>
  <c r="V146" i="9" s="1"/>
  <c r="K146" i="9"/>
  <c r="N146" i="9"/>
  <c r="K202" i="9"/>
  <c r="N22" i="9"/>
  <c r="K22" i="9"/>
  <c r="J22" i="9"/>
  <c r="V22" i="9" s="1"/>
  <c r="J160" i="9"/>
  <c r="V160" i="9" s="1"/>
  <c r="N160" i="9"/>
  <c r="K160" i="9"/>
  <c r="K181" i="9"/>
  <c r="N181" i="9"/>
  <c r="J181" i="9"/>
  <c r="V181" i="9" s="1"/>
  <c r="J86" i="9"/>
  <c r="V86" i="9" s="1"/>
  <c r="N86" i="9"/>
  <c r="K86" i="9"/>
  <c r="N106" i="9"/>
  <c r="K106" i="9"/>
  <c r="J106" i="9"/>
  <c r="V106" i="9" s="1"/>
  <c r="O59" i="8"/>
  <c r="N95" i="9"/>
  <c r="J95" i="9"/>
  <c r="V95" i="9" s="1"/>
  <c r="K95" i="9"/>
  <c r="N133" i="9"/>
  <c r="J133" i="9"/>
  <c r="V133" i="9" s="1"/>
  <c r="K133" i="9"/>
  <c r="N159" i="9"/>
  <c r="J159" i="9"/>
  <c r="V159" i="9" s="1"/>
  <c r="K159" i="9"/>
  <c r="N33" i="9"/>
  <c r="N177" i="9"/>
  <c r="J177" i="9"/>
  <c r="V177" i="9" s="1"/>
  <c r="K177" i="9"/>
  <c r="K16" i="8"/>
  <c r="N16" i="8"/>
  <c r="J16" i="8"/>
  <c r="V16" i="8" s="1"/>
  <c r="S104" i="9"/>
  <c r="R104" i="9"/>
  <c r="J15" i="8"/>
  <c r="V15" i="8" s="1"/>
  <c r="K15" i="8"/>
  <c r="N15" i="8"/>
  <c r="K107" i="9"/>
  <c r="K31" i="9"/>
  <c r="N31" i="9"/>
  <c r="J31" i="9"/>
  <c r="V31" i="9" s="1"/>
  <c r="K145" i="9"/>
  <c r="O200" i="9"/>
  <c r="S196" i="9"/>
  <c r="R196" i="9"/>
  <c r="K198" i="9"/>
  <c r="J198" i="9"/>
  <c r="V198" i="9" s="1"/>
  <c r="N198" i="9"/>
  <c r="N18" i="8"/>
  <c r="J18" i="8"/>
  <c r="V18" i="8" s="1"/>
  <c r="K18" i="8"/>
  <c r="N202" i="9" l="1"/>
  <c r="J107" i="9"/>
  <c r="V107" i="9" s="1"/>
  <c r="N145" i="9"/>
  <c r="N137" i="9"/>
  <c r="K178" i="9"/>
  <c r="K137" i="9"/>
  <c r="J188" i="9"/>
  <c r="V188" i="9" s="1"/>
  <c r="N194" i="9"/>
  <c r="N178" i="9"/>
  <c r="N74" i="9"/>
  <c r="N54" i="9"/>
  <c r="K33" i="9"/>
  <c r="J116" i="9"/>
  <c r="V116" i="9" s="1"/>
  <c r="K250" i="8"/>
  <c r="J72" i="9"/>
  <c r="V72" i="9" s="1"/>
  <c r="N79" i="9"/>
  <c r="J79" i="9"/>
  <c r="V79" i="9" s="1"/>
  <c r="K79" i="9"/>
  <c r="O18" i="8"/>
  <c r="K32" i="9"/>
  <c r="J32" i="9"/>
  <c r="V32" i="9" s="1"/>
  <c r="N32" i="9"/>
  <c r="N21" i="8"/>
  <c r="K21" i="8"/>
  <c r="J21" i="8"/>
  <c r="V21" i="8" s="1"/>
  <c r="J250" i="8"/>
  <c r="K97" i="8"/>
  <c r="N97" i="8"/>
  <c r="J97" i="8"/>
  <c r="V97" i="8" s="1"/>
  <c r="N168" i="8"/>
  <c r="K168" i="8"/>
  <c r="J168" i="8"/>
  <c r="V168" i="8" s="1"/>
  <c r="K209" i="9"/>
  <c r="N209" i="9"/>
  <c r="J209" i="9"/>
  <c r="V209" i="9" s="1"/>
  <c r="N125" i="8"/>
  <c r="J125" i="8"/>
  <c r="V125" i="8" s="1"/>
  <c r="K125" i="8"/>
  <c r="K105" i="8"/>
  <c r="N105" i="8"/>
  <c r="J105" i="8"/>
  <c r="V105" i="8" s="1"/>
  <c r="K67" i="9"/>
  <c r="J67" i="9"/>
  <c r="V67" i="9" s="1"/>
  <c r="N67" i="9"/>
  <c r="K24" i="8"/>
  <c r="J24" i="8"/>
  <c r="V24" i="8" s="1"/>
  <c r="N24" i="8"/>
  <c r="N114" i="9"/>
  <c r="K114" i="9"/>
  <c r="J114" i="9"/>
  <c r="V114" i="9" s="1"/>
  <c r="O16" i="8"/>
  <c r="O137" i="9"/>
  <c r="J13" i="8"/>
  <c r="V13" i="8" s="1"/>
  <c r="N13" i="8"/>
  <c r="K13" i="8"/>
  <c r="J78" i="8"/>
  <c r="V78" i="8" s="1"/>
  <c r="K78" i="8"/>
  <c r="N78" i="8"/>
  <c r="N139" i="8"/>
  <c r="J139" i="8"/>
  <c r="V139" i="8" s="1"/>
  <c r="K139" i="8"/>
  <c r="K190" i="9"/>
  <c r="J190" i="9"/>
  <c r="V190" i="9" s="1"/>
  <c r="N190" i="9"/>
  <c r="N171" i="8"/>
  <c r="K171" i="8"/>
  <c r="J171" i="8"/>
  <c r="V171" i="8" s="1"/>
  <c r="N23" i="8"/>
  <c r="J23" i="8"/>
  <c r="V23" i="8" s="1"/>
  <c r="K23" i="8"/>
  <c r="J144" i="9"/>
  <c r="V144" i="9" s="1"/>
  <c r="N144" i="9"/>
  <c r="K144" i="9"/>
  <c r="O95" i="9"/>
  <c r="O106" i="9"/>
  <c r="K147" i="9"/>
  <c r="J147" i="9"/>
  <c r="V147" i="9" s="1"/>
  <c r="N147" i="9"/>
  <c r="O191" i="9"/>
  <c r="J117" i="8"/>
  <c r="V117" i="8" s="1"/>
  <c r="K117" i="8"/>
  <c r="N117" i="8"/>
  <c r="K35" i="8"/>
  <c r="J35" i="8"/>
  <c r="V35" i="8" s="1"/>
  <c r="N35" i="8"/>
  <c r="N217" i="9"/>
  <c r="J217" i="9"/>
  <c r="V217" i="9" s="1"/>
  <c r="K217" i="9"/>
  <c r="N140" i="8"/>
  <c r="J140" i="8"/>
  <c r="V140" i="8" s="1"/>
  <c r="K140" i="8"/>
  <c r="N28" i="8"/>
  <c r="K28" i="8"/>
  <c r="J28" i="8"/>
  <c r="V28" i="8" s="1"/>
  <c r="O31" i="9"/>
  <c r="K37" i="9"/>
  <c r="N37" i="9"/>
  <c r="J37" i="9"/>
  <c r="V37" i="9" s="1"/>
  <c r="J52" i="8"/>
  <c r="V52" i="8" s="1"/>
  <c r="K52" i="8"/>
  <c r="N52" i="8"/>
  <c r="J74" i="9"/>
  <c r="V74" i="9" s="1"/>
  <c r="K185" i="9"/>
  <c r="J185" i="9"/>
  <c r="V185" i="9" s="1"/>
  <c r="N185" i="9"/>
  <c r="W104" i="9"/>
  <c r="U104" i="9"/>
  <c r="K9" i="8"/>
  <c r="J9" i="8"/>
  <c r="V9" i="8" s="1"/>
  <c r="N9" i="8"/>
  <c r="J10" i="8"/>
  <c r="V10" i="8" s="1"/>
  <c r="N10" i="8"/>
  <c r="K10" i="8"/>
  <c r="N138" i="9"/>
  <c r="J138" i="9"/>
  <c r="V138" i="9" s="1"/>
  <c r="K138" i="9"/>
  <c r="O159" i="9"/>
  <c r="O133" i="9"/>
  <c r="S59" i="8"/>
  <c r="R59" i="8"/>
  <c r="O181" i="9"/>
  <c r="O160" i="9"/>
  <c r="O146" i="9"/>
  <c r="S62" i="8"/>
  <c r="R62" i="8"/>
  <c r="J207" i="8"/>
  <c r="V207" i="8" s="1"/>
  <c r="K207" i="8"/>
  <c r="N207" i="8"/>
  <c r="J210" i="8"/>
  <c r="V210" i="8" s="1"/>
  <c r="N210" i="8"/>
  <c r="K210" i="8"/>
  <c r="O198" i="9"/>
  <c r="W196" i="9"/>
  <c r="U196" i="9"/>
  <c r="K174" i="9"/>
  <c r="N174" i="9"/>
  <c r="J174" i="9"/>
  <c r="V174" i="9" s="1"/>
  <c r="J136" i="8"/>
  <c r="V136" i="8" s="1"/>
  <c r="K136" i="8"/>
  <c r="N136" i="8"/>
  <c r="K75" i="8"/>
  <c r="N75" i="8"/>
  <c r="J75" i="8"/>
  <c r="V75" i="8" s="1"/>
  <c r="O145" i="9"/>
  <c r="K141" i="8"/>
  <c r="N141" i="8"/>
  <c r="J141" i="8"/>
  <c r="V141" i="8" s="1"/>
  <c r="J47" i="9"/>
  <c r="V47" i="9" s="1"/>
  <c r="N47" i="9"/>
  <c r="K47" i="9"/>
  <c r="J51" i="9"/>
  <c r="V51" i="9" s="1"/>
  <c r="N51" i="9"/>
  <c r="K51" i="9"/>
  <c r="J14" i="8"/>
  <c r="V14" i="8" s="1"/>
  <c r="N14" i="8"/>
  <c r="K14" i="8"/>
  <c r="J81" i="9"/>
  <c r="V81" i="9" s="1"/>
  <c r="N81" i="9"/>
  <c r="K81" i="9"/>
  <c r="N61" i="9"/>
  <c r="J61" i="9"/>
  <c r="V61" i="9" s="1"/>
  <c r="K61" i="9"/>
  <c r="J90" i="9"/>
  <c r="V90" i="9" s="1"/>
  <c r="K90" i="9"/>
  <c r="N90" i="9"/>
  <c r="K54" i="9"/>
  <c r="J152" i="9"/>
  <c r="V152" i="9" s="1"/>
  <c r="K152" i="9"/>
  <c r="N152" i="9"/>
  <c r="O86" i="9"/>
  <c r="N87" i="9"/>
  <c r="J87" i="9"/>
  <c r="V87" i="9" s="1"/>
  <c r="K87" i="9"/>
  <c r="J131" i="9"/>
  <c r="V131" i="9" s="1"/>
  <c r="K131" i="9"/>
  <c r="N131" i="9"/>
  <c r="O22" i="9"/>
  <c r="O202" i="9"/>
  <c r="K20" i="8"/>
  <c r="J20" i="8"/>
  <c r="V20" i="8" s="1"/>
  <c r="N20" i="8"/>
  <c r="N170" i="9"/>
  <c r="J170" i="9"/>
  <c r="V170" i="9" s="1"/>
  <c r="K170" i="9"/>
  <c r="N111" i="9"/>
  <c r="K111" i="9"/>
  <c r="J111" i="9"/>
  <c r="V111" i="9" s="1"/>
  <c r="K53" i="8"/>
  <c r="N53" i="8"/>
  <c r="J53" i="8"/>
  <c r="V53" i="8" s="1"/>
  <c r="S200" i="9"/>
  <c r="R200" i="9"/>
  <c r="N11" i="8"/>
  <c r="J11" i="8"/>
  <c r="V11" i="8" s="1"/>
  <c r="K11" i="8"/>
  <c r="O107" i="9"/>
  <c r="O15" i="8"/>
  <c r="K123" i="9"/>
  <c r="N123" i="9"/>
  <c r="J123" i="9"/>
  <c r="V123" i="9" s="1"/>
  <c r="K64" i="9"/>
  <c r="J64" i="9"/>
  <c r="V64" i="9" s="1"/>
  <c r="N64" i="9"/>
  <c r="O177" i="9"/>
  <c r="O33" i="9"/>
  <c r="J30" i="8"/>
  <c r="V30" i="8" s="1"/>
  <c r="N30" i="8"/>
  <c r="K30" i="8"/>
  <c r="N206" i="8"/>
  <c r="J206" i="8"/>
  <c r="V206" i="8" s="1"/>
  <c r="K206" i="8"/>
  <c r="N99" i="8"/>
  <c r="K99" i="8"/>
  <c r="J99" i="8"/>
  <c r="V99" i="8" s="1"/>
  <c r="K115" i="9"/>
  <c r="J115" i="9"/>
  <c r="V115" i="9" s="1"/>
  <c r="N115" i="9"/>
  <c r="N179" i="8"/>
  <c r="J179" i="8"/>
  <c r="V179" i="8" s="1"/>
  <c r="K179" i="8"/>
  <c r="J68" i="9"/>
  <c r="V68" i="9" s="1"/>
  <c r="K68" i="9"/>
  <c r="N68" i="9"/>
  <c r="N116" i="9" l="1"/>
  <c r="N188" i="9"/>
  <c r="J149" i="9"/>
  <c r="V149" i="9" s="1"/>
  <c r="N193" i="9"/>
  <c r="K74" i="9"/>
  <c r="K116" i="9"/>
  <c r="O116" i="9" s="1"/>
  <c r="J186" i="9"/>
  <c r="V186" i="9" s="1"/>
  <c r="O178" i="9"/>
  <c r="N45" i="9"/>
  <c r="J113" i="9"/>
  <c r="V113" i="9" s="1"/>
  <c r="N72" i="9"/>
  <c r="K194" i="9"/>
  <c r="O194" i="9" s="1"/>
  <c r="J84" i="9"/>
  <c r="V84" i="9" s="1"/>
  <c r="K188" i="9"/>
  <c r="J194" i="9"/>
  <c r="V194" i="9" s="1"/>
  <c r="J156" i="9"/>
  <c r="V156" i="9" s="1"/>
  <c r="J54" i="9"/>
  <c r="V54" i="9" s="1"/>
  <c r="J197" i="9"/>
  <c r="V197" i="9" s="1"/>
  <c r="J43" i="9"/>
  <c r="V43" i="9" s="1"/>
  <c r="J199" i="9"/>
  <c r="V199" i="9" s="1"/>
  <c r="N121" i="9"/>
  <c r="J46" i="9"/>
  <c r="V46" i="9" s="1"/>
  <c r="K72" i="9"/>
  <c r="L269" i="8"/>
  <c r="K192" i="9"/>
  <c r="L271" i="8"/>
  <c r="J126" i="9"/>
  <c r="V126" i="9" s="1"/>
  <c r="N126" i="9"/>
  <c r="K126" i="9"/>
  <c r="J288" i="8"/>
  <c r="K288" i="8"/>
  <c r="O99" i="8"/>
  <c r="O30" i="8"/>
  <c r="O64" i="9"/>
  <c r="O170" i="9"/>
  <c r="K265" i="8"/>
  <c r="J265" i="8"/>
  <c r="O131" i="9"/>
  <c r="N156" i="9"/>
  <c r="K156" i="9"/>
  <c r="J271" i="8"/>
  <c r="K271" i="8"/>
  <c r="O75" i="8"/>
  <c r="N113" i="9"/>
  <c r="K113" i="9"/>
  <c r="N46" i="9"/>
  <c r="K46" i="9"/>
  <c r="J70" i="9"/>
  <c r="V70" i="9" s="1"/>
  <c r="K70" i="9"/>
  <c r="N70" i="9"/>
  <c r="K12" i="8"/>
  <c r="J12" i="8"/>
  <c r="V12" i="8" s="1"/>
  <c r="N12" i="8"/>
  <c r="Y104" i="9"/>
  <c r="AB104" i="9" s="1"/>
  <c r="O74" i="9"/>
  <c r="K280" i="8"/>
  <c r="J280" i="8"/>
  <c r="O37" i="9"/>
  <c r="S31" i="9"/>
  <c r="R31" i="9"/>
  <c r="O140" i="8"/>
  <c r="J212" i="9"/>
  <c r="V212" i="9" s="1"/>
  <c r="K212" i="9"/>
  <c r="N212" i="9"/>
  <c r="S106" i="9"/>
  <c r="R106" i="9"/>
  <c r="S95" i="9"/>
  <c r="R95" i="9"/>
  <c r="K269" i="8"/>
  <c r="J269" i="8"/>
  <c r="N199" i="9"/>
  <c r="K199" i="9"/>
  <c r="J234" i="8"/>
  <c r="K234" i="8"/>
  <c r="L266" i="8"/>
  <c r="K268" i="8"/>
  <c r="J268" i="8"/>
  <c r="O209" i="9"/>
  <c r="L286" i="8"/>
  <c r="O97" i="8"/>
  <c r="O21" i="8"/>
  <c r="O32" i="9"/>
  <c r="L288" i="8"/>
  <c r="N167" i="9"/>
  <c r="K167" i="9"/>
  <c r="J167" i="9"/>
  <c r="V167" i="9" s="1"/>
  <c r="K150" i="9"/>
  <c r="J150" i="9"/>
  <c r="V150" i="9" s="1"/>
  <c r="N150" i="9"/>
  <c r="S33" i="9"/>
  <c r="R33" i="9"/>
  <c r="S107" i="9"/>
  <c r="R107" i="9"/>
  <c r="O11" i="8"/>
  <c r="J261" i="8"/>
  <c r="K261" i="8"/>
  <c r="O53" i="8"/>
  <c r="O20" i="8"/>
  <c r="K186" i="9"/>
  <c r="N186" i="9"/>
  <c r="K69" i="9"/>
  <c r="J69" i="9"/>
  <c r="V69" i="9" s="1"/>
  <c r="N69" i="9"/>
  <c r="S22" i="9"/>
  <c r="R22" i="9"/>
  <c r="O81" i="9"/>
  <c r="J236" i="8"/>
  <c r="K236" i="8"/>
  <c r="O141" i="8"/>
  <c r="L281" i="8"/>
  <c r="L285" i="8"/>
  <c r="L225" i="8"/>
  <c r="O136" i="8"/>
  <c r="K149" i="9"/>
  <c r="N149" i="9"/>
  <c r="K45" i="9"/>
  <c r="J45" i="9"/>
  <c r="V45" i="9" s="1"/>
  <c r="O174" i="9"/>
  <c r="Y196" i="9"/>
  <c r="AB196" i="9" s="1"/>
  <c r="S198" i="9"/>
  <c r="R198" i="9"/>
  <c r="O210" i="8"/>
  <c r="K289" i="8"/>
  <c r="J289" i="8"/>
  <c r="S160" i="9"/>
  <c r="R160" i="9"/>
  <c r="N43" i="9"/>
  <c r="K43" i="9"/>
  <c r="L239" i="8"/>
  <c r="K151" i="9"/>
  <c r="N151" i="9"/>
  <c r="J151" i="9"/>
  <c r="V151" i="9" s="1"/>
  <c r="J260" i="8"/>
  <c r="K260" i="8"/>
  <c r="O185" i="9"/>
  <c r="L280" i="8"/>
  <c r="O28" i="8"/>
  <c r="J270" i="8"/>
  <c r="K270" i="8"/>
  <c r="O217" i="9"/>
  <c r="O35" i="8"/>
  <c r="O117" i="8"/>
  <c r="S191" i="9"/>
  <c r="R191" i="9"/>
  <c r="O147" i="9"/>
  <c r="J203" i="9"/>
  <c r="V203" i="9" s="1"/>
  <c r="N203" i="9"/>
  <c r="K203" i="9"/>
  <c r="N83" i="9"/>
  <c r="J83" i="9"/>
  <c r="V83" i="9" s="1"/>
  <c r="K83" i="9"/>
  <c r="N19" i="8"/>
  <c r="J19" i="8"/>
  <c r="V19" i="8" s="1"/>
  <c r="K19" i="8"/>
  <c r="O144" i="9"/>
  <c r="O24" i="8"/>
  <c r="K121" i="9"/>
  <c r="O105" i="8"/>
  <c r="O168" i="8"/>
  <c r="O206" i="8"/>
  <c r="O68" i="9"/>
  <c r="O179" i="8"/>
  <c r="W200" i="9"/>
  <c r="U200" i="9"/>
  <c r="O111" i="9"/>
  <c r="L265" i="8"/>
  <c r="O87" i="9"/>
  <c r="S86" i="9"/>
  <c r="R86" i="9"/>
  <c r="K204" i="9"/>
  <c r="N204" i="9"/>
  <c r="J204" i="9"/>
  <c r="V204" i="9" s="1"/>
  <c r="O54" i="9"/>
  <c r="K84" i="9"/>
  <c r="O90" i="9"/>
  <c r="O61" i="9"/>
  <c r="O14" i="8"/>
  <c r="O51" i="9"/>
  <c r="O47" i="9"/>
  <c r="S145" i="9"/>
  <c r="R145" i="9"/>
  <c r="K285" i="8"/>
  <c r="J285" i="8"/>
  <c r="L289" i="8"/>
  <c r="N65" i="9"/>
  <c r="J65" i="9"/>
  <c r="V65" i="9" s="1"/>
  <c r="K65" i="9"/>
  <c r="N120" i="9"/>
  <c r="K120" i="9"/>
  <c r="J120" i="9"/>
  <c r="V120" i="9" s="1"/>
  <c r="S146" i="9"/>
  <c r="R146" i="9"/>
  <c r="W59" i="8"/>
  <c r="U59" i="8"/>
  <c r="S133" i="9"/>
  <c r="R133" i="9"/>
  <c r="O138" i="9"/>
  <c r="O188" i="9"/>
  <c r="K153" i="9"/>
  <c r="J153" i="9"/>
  <c r="V153" i="9" s="1"/>
  <c r="N153" i="9"/>
  <c r="L237" i="8"/>
  <c r="O9" i="8"/>
  <c r="O52" i="8"/>
  <c r="L254" i="8"/>
  <c r="N180" i="9"/>
  <c r="J180" i="9"/>
  <c r="V180" i="9" s="1"/>
  <c r="K180" i="9"/>
  <c r="K55" i="9"/>
  <c r="J55" i="9"/>
  <c r="V55" i="9" s="1"/>
  <c r="N55" i="9"/>
  <c r="K246" i="8"/>
  <c r="J246" i="8"/>
  <c r="K245" i="8"/>
  <c r="J245" i="8"/>
  <c r="O190" i="9"/>
  <c r="O114" i="9"/>
  <c r="L234" i="8"/>
  <c r="L268" i="8"/>
  <c r="N197" i="9"/>
  <c r="K197" i="9"/>
  <c r="O115" i="9"/>
  <c r="S177" i="9"/>
  <c r="R177" i="9"/>
  <c r="S178" i="9"/>
  <c r="R178" i="9"/>
  <c r="O123" i="9"/>
  <c r="S15" i="8"/>
  <c r="R15" i="8"/>
  <c r="K238" i="8"/>
  <c r="J238" i="8"/>
  <c r="L261" i="8"/>
  <c r="K166" i="9"/>
  <c r="J166" i="9"/>
  <c r="V166" i="9" s="1"/>
  <c r="N166" i="9"/>
  <c r="K128" i="9"/>
  <c r="J128" i="9"/>
  <c r="V128" i="9" s="1"/>
  <c r="N128" i="9"/>
  <c r="S202" i="9"/>
  <c r="R202" i="9"/>
  <c r="O152" i="9"/>
  <c r="L236" i="8"/>
  <c r="K281" i="8"/>
  <c r="J281" i="8"/>
  <c r="J225" i="8"/>
  <c r="K225" i="8"/>
  <c r="N132" i="9"/>
  <c r="K132" i="9"/>
  <c r="J132" i="9"/>
  <c r="V132" i="9" s="1"/>
  <c r="O207" i="8"/>
  <c r="W62" i="8"/>
  <c r="U62" i="8"/>
  <c r="S181" i="9"/>
  <c r="R181" i="9"/>
  <c r="K193" i="9"/>
  <c r="J193" i="9"/>
  <c r="V193" i="9" s="1"/>
  <c r="S159" i="9"/>
  <c r="R159" i="9"/>
  <c r="O10" i="8"/>
  <c r="J239" i="8"/>
  <c r="K239" i="8"/>
  <c r="K237" i="8"/>
  <c r="J237" i="8"/>
  <c r="K254" i="8"/>
  <c r="J254" i="8"/>
  <c r="L250" i="8"/>
  <c r="L270" i="8"/>
  <c r="L246" i="8"/>
  <c r="K216" i="9"/>
  <c r="N216" i="9"/>
  <c r="J216" i="9"/>
  <c r="V216" i="9" s="1"/>
  <c r="O23" i="8"/>
  <c r="O171" i="8"/>
  <c r="J101" i="9"/>
  <c r="V101" i="9" s="1"/>
  <c r="N101" i="9"/>
  <c r="K101" i="9"/>
  <c r="O139" i="8"/>
  <c r="O78" i="8"/>
  <c r="O13" i="8"/>
  <c r="S137" i="9"/>
  <c r="R137" i="9"/>
  <c r="S16" i="8"/>
  <c r="R16" i="8"/>
  <c r="O67" i="9"/>
  <c r="K266" i="8"/>
  <c r="J266" i="8"/>
  <c r="J36" i="9"/>
  <c r="V36" i="9" s="1"/>
  <c r="K36" i="9"/>
  <c r="N36" i="9"/>
  <c r="O125" i="8"/>
  <c r="J286" i="8"/>
  <c r="K286" i="8"/>
  <c r="S18" i="8"/>
  <c r="R18" i="8"/>
  <c r="O79" i="9"/>
  <c r="N84" i="9" l="1"/>
  <c r="J192" i="9"/>
  <c r="V192" i="9" s="1"/>
  <c r="L238" i="8"/>
  <c r="J121" i="9"/>
  <c r="V121" i="9" s="1"/>
  <c r="N25" i="9"/>
  <c r="J109" i="9"/>
  <c r="V109" i="9" s="1"/>
  <c r="J66" i="9"/>
  <c r="V66" i="9" s="1"/>
  <c r="J122" i="9"/>
  <c r="V122" i="9" s="1"/>
  <c r="K66" i="9"/>
  <c r="O72" i="9"/>
  <c r="S72" i="9" s="1"/>
  <c r="N192" i="9"/>
  <c r="J34" i="9"/>
  <c r="V34" i="9" s="1"/>
  <c r="J262" i="8"/>
  <c r="K262" i="8"/>
  <c r="K249" i="8"/>
  <c r="J249" i="8"/>
  <c r="J80" i="9"/>
  <c r="V80" i="9" s="1"/>
  <c r="N80" i="9"/>
  <c r="K80" i="9"/>
  <c r="S125" i="8"/>
  <c r="R125" i="8"/>
  <c r="P268" i="8" s="1"/>
  <c r="S78" i="8"/>
  <c r="R78" i="8"/>
  <c r="S139" i="8"/>
  <c r="R139" i="8"/>
  <c r="P269" i="8" s="1"/>
  <c r="S23" i="8"/>
  <c r="R23" i="8"/>
  <c r="N175" i="9"/>
  <c r="K175" i="9"/>
  <c r="J175" i="9"/>
  <c r="V175" i="9" s="1"/>
  <c r="J108" i="9"/>
  <c r="V108" i="9" s="1"/>
  <c r="N108" i="9"/>
  <c r="K108" i="9"/>
  <c r="S10" i="8"/>
  <c r="R10" i="8"/>
  <c r="W181" i="9"/>
  <c r="U181" i="9"/>
  <c r="S115" i="9"/>
  <c r="R115" i="9"/>
  <c r="N112" i="9"/>
  <c r="K112" i="9"/>
  <c r="J112" i="9"/>
  <c r="V112" i="9" s="1"/>
  <c r="O55" i="9"/>
  <c r="L277" i="8"/>
  <c r="O153" i="9"/>
  <c r="W146" i="9"/>
  <c r="U146" i="9"/>
  <c r="S47" i="9"/>
  <c r="R47" i="9"/>
  <c r="S14" i="8"/>
  <c r="R14" i="8"/>
  <c r="W86" i="9"/>
  <c r="U86" i="9"/>
  <c r="S168" i="8"/>
  <c r="R168" i="8"/>
  <c r="S24" i="8"/>
  <c r="R24" i="8"/>
  <c r="O19" i="8"/>
  <c r="J278" i="8"/>
  <c r="K278" i="8"/>
  <c r="S147" i="9"/>
  <c r="R147" i="9"/>
  <c r="S35" i="8"/>
  <c r="R35" i="8"/>
  <c r="O151" i="9"/>
  <c r="O43" i="9"/>
  <c r="S174" i="9"/>
  <c r="R174" i="9"/>
  <c r="S141" i="8"/>
  <c r="R141" i="8"/>
  <c r="P271" i="8" s="1"/>
  <c r="S81" i="9"/>
  <c r="R81" i="9"/>
  <c r="K124" i="9"/>
  <c r="J124" i="9"/>
  <c r="V124" i="9" s="1"/>
  <c r="N124" i="9"/>
  <c r="K25" i="9"/>
  <c r="J25" i="9"/>
  <c r="V25" i="9" s="1"/>
  <c r="S53" i="8"/>
  <c r="R53" i="8"/>
  <c r="J142" i="9"/>
  <c r="V142" i="9" s="1"/>
  <c r="K142" i="9"/>
  <c r="N142" i="9"/>
  <c r="S32" i="9"/>
  <c r="R32" i="9"/>
  <c r="S97" i="8"/>
  <c r="R97" i="8"/>
  <c r="W106" i="9"/>
  <c r="U106" i="9"/>
  <c r="N98" i="8"/>
  <c r="K98" i="8"/>
  <c r="J98" i="8"/>
  <c r="V98" i="8" s="1"/>
  <c r="K130" i="9"/>
  <c r="J130" i="9"/>
  <c r="V130" i="9" s="1"/>
  <c r="N130" i="9"/>
  <c r="W31" i="9"/>
  <c r="U31" i="9"/>
  <c r="S37" i="9"/>
  <c r="R37" i="9"/>
  <c r="O70" i="9"/>
  <c r="S64" i="9"/>
  <c r="R64" i="9"/>
  <c r="N127" i="9"/>
  <c r="K127" i="9"/>
  <c r="J127" i="9"/>
  <c r="V127" i="9" s="1"/>
  <c r="O126" i="9"/>
  <c r="S79" i="9"/>
  <c r="R79" i="9"/>
  <c r="O36" i="9"/>
  <c r="W16" i="8"/>
  <c r="U16" i="8"/>
  <c r="S171" i="8"/>
  <c r="R171" i="8"/>
  <c r="J277" i="8"/>
  <c r="K277" i="8"/>
  <c r="W159" i="9"/>
  <c r="U159" i="9"/>
  <c r="S152" i="9"/>
  <c r="R152" i="9"/>
  <c r="N76" i="9"/>
  <c r="J76" i="9"/>
  <c r="V76" i="9" s="1"/>
  <c r="K76" i="9"/>
  <c r="W202" i="9"/>
  <c r="U202" i="9"/>
  <c r="W177" i="9"/>
  <c r="U177" i="9"/>
  <c r="K119" i="8"/>
  <c r="J119" i="8"/>
  <c r="V119" i="8" s="1"/>
  <c r="N119" i="8"/>
  <c r="S114" i="9"/>
  <c r="R114" i="9"/>
  <c r="S9" i="8"/>
  <c r="R9" i="8"/>
  <c r="W133" i="9"/>
  <c r="U133" i="9"/>
  <c r="O65" i="9"/>
  <c r="W145" i="9"/>
  <c r="U145" i="9"/>
  <c r="S51" i="9"/>
  <c r="R51" i="9"/>
  <c r="S90" i="9"/>
  <c r="R90" i="9"/>
  <c r="S54" i="9"/>
  <c r="R54" i="9"/>
  <c r="Y200" i="9"/>
  <c r="AB200" i="9" s="1"/>
  <c r="S179" i="8"/>
  <c r="R179" i="8"/>
  <c r="K165" i="9"/>
  <c r="J165" i="9"/>
  <c r="V165" i="9" s="1"/>
  <c r="N165" i="9"/>
  <c r="S206" i="8"/>
  <c r="R206" i="8"/>
  <c r="P250" i="8" s="1"/>
  <c r="O121" i="9"/>
  <c r="J264" i="8"/>
  <c r="K264" i="8"/>
  <c r="O83" i="9"/>
  <c r="O203" i="9"/>
  <c r="W191" i="9"/>
  <c r="U191" i="9"/>
  <c r="S117" i="8"/>
  <c r="R117" i="8"/>
  <c r="S217" i="9"/>
  <c r="R217" i="9"/>
  <c r="K182" i="9"/>
  <c r="J182" i="9"/>
  <c r="V182" i="9" s="1"/>
  <c r="N182" i="9"/>
  <c r="W198" i="9"/>
  <c r="U198" i="9"/>
  <c r="O149" i="9"/>
  <c r="O69" i="9"/>
  <c r="J162" i="9"/>
  <c r="V162" i="9" s="1"/>
  <c r="N162" i="9"/>
  <c r="K162" i="9"/>
  <c r="W33" i="9"/>
  <c r="U33" i="9"/>
  <c r="S116" i="9"/>
  <c r="R116" i="9"/>
  <c r="K215" i="9"/>
  <c r="N215" i="9"/>
  <c r="J215" i="9"/>
  <c r="V215" i="9" s="1"/>
  <c r="N38" i="8"/>
  <c r="K38" i="8"/>
  <c r="J38" i="8"/>
  <c r="V38" i="8" s="1"/>
  <c r="W95" i="9"/>
  <c r="U95" i="9"/>
  <c r="S74" i="9"/>
  <c r="R74" i="9"/>
  <c r="K109" i="9"/>
  <c r="N109" i="9"/>
  <c r="S99" i="8"/>
  <c r="R99" i="8"/>
  <c r="K50" i="9"/>
  <c r="N50" i="9"/>
  <c r="J50" i="9"/>
  <c r="V50" i="9" s="1"/>
  <c r="O101" i="9"/>
  <c r="J41" i="9"/>
  <c r="V41" i="9" s="1"/>
  <c r="K41" i="9"/>
  <c r="N41" i="9"/>
  <c r="N48" i="9"/>
  <c r="J48" i="9"/>
  <c r="V48" i="9" s="1"/>
  <c r="K48" i="9"/>
  <c r="O193" i="9"/>
  <c r="S207" i="8"/>
  <c r="R207" i="8"/>
  <c r="O132" i="9"/>
  <c r="O128" i="9"/>
  <c r="O166" i="9"/>
  <c r="S123" i="9"/>
  <c r="R123" i="9"/>
  <c r="W178" i="9"/>
  <c r="U178" i="9"/>
  <c r="O197" i="9"/>
  <c r="O180" i="9"/>
  <c r="S52" i="8"/>
  <c r="R52" i="8"/>
  <c r="S138" i="9"/>
  <c r="R138" i="9"/>
  <c r="Y59" i="8"/>
  <c r="O120" i="9"/>
  <c r="K77" i="8"/>
  <c r="J77" i="8"/>
  <c r="V77" i="8" s="1"/>
  <c r="N77" i="8"/>
  <c r="K211" i="9"/>
  <c r="J211" i="9"/>
  <c r="V211" i="9" s="1"/>
  <c r="N211" i="9"/>
  <c r="S87" i="9"/>
  <c r="R87" i="9"/>
  <c r="N102" i="9"/>
  <c r="K102" i="9"/>
  <c r="J102" i="9"/>
  <c r="V102" i="9" s="1"/>
  <c r="S194" i="9"/>
  <c r="R194" i="9"/>
  <c r="S111" i="9"/>
  <c r="R111" i="9"/>
  <c r="S68" i="9"/>
  <c r="R68" i="9"/>
  <c r="S105" i="8"/>
  <c r="R105" i="8"/>
  <c r="P266" i="8" s="1"/>
  <c r="K176" i="9"/>
  <c r="J176" i="9"/>
  <c r="V176" i="9" s="1"/>
  <c r="N176" i="9"/>
  <c r="J42" i="9"/>
  <c r="V42" i="9" s="1"/>
  <c r="K42" i="9"/>
  <c r="N42" i="9"/>
  <c r="S144" i="9"/>
  <c r="R144" i="9"/>
  <c r="S210" i="8"/>
  <c r="R210" i="8"/>
  <c r="AC196" i="9"/>
  <c r="O186" i="9"/>
  <c r="K94" i="9"/>
  <c r="N94" i="9"/>
  <c r="J94" i="9"/>
  <c r="V94" i="9" s="1"/>
  <c r="W107" i="9"/>
  <c r="U107" i="9"/>
  <c r="S209" i="9"/>
  <c r="R209" i="9"/>
  <c r="O199" i="9"/>
  <c r="K118" i="9"/>
  <c r="J118" i="9"/>
  <c r="V118" i="9" s="1"/>
  <c r="N118" i="9"/>
  <c r="O192" i="9"/>
  <c r="K92" i="9"/>
  <c r="J92" i="9"/>
  <c r="V92" i="9" s="1"/>
  <c r="N92" i="9"/>
  <c r="AC104" i="9"/>
  <c r="K60" i="9"/>
  <c r="N60" i="9"/>
  <c r="J60" i="9"/>
  <c r="V60" i="9" s="1"/>
  <c r="S170" i="9"/>
  <c r="R170" i="9"/>
  <c r="S30" i="8"/>
  <c r="R30" i="8"/>
  <c r="J89" i="9"/>
  <c r="V89" i="9" s="1"/>
  <c r="K89" i="9"/>
  <c r="N89" i="9"/>
  <c r="N187" i="9"/>
  <c r="J187" i="9"/>
  <c r="V187" i="9" s="1"/>
  <c r="K187" i="9"/>
  <c r="W18" i="8"/>
  <c r="U18" i="8"/>
  <c r="S67" i="9"/>
  <c r="R67" i="9"/>
  <c r="W137" i="9"/>
  <c r="U137" i="9"/>
  <c r="S13" i="8"/>
  <c r="R13" i="8"/>
  <c r="O216" i="9"/>
  <c r="Y62" i="8"/>
  <c r="AB62" i="8" s="1"/>
  <c r="W15" i="8"/>
  <c r="U15" i="8"/>
  <c r="N173" i="9"/>
  <c r="J173" i="9"/>
  <c r="V173" i="9" s="1"/>
  <c r="K173" i="9"/>
  <c r="N213" i="9"/>
  <c r="K213" i="9"/>
  <c r="J213" i="9"/>
  <c r="V213" i="9" s="1"/>
  <c r="K158" i="9"/>
  <c r="J158" i="9"/>
  <c r="V158" i="9" s="1"/>
  <c r="N158" i="9"/>
  <c r="S190" i="9"/>
  <c r="R190" i="9"/>
  <c r="N49" i="9"/>
  <c r="J49" i="9"/>
  <c r="V49" i="9" s="1"/>
  <c r="K49" i="9"/>
  <c r="L260" i="8"/>
  <c r="J44" i="9"/>
  <c r="V44" i="9" s="1"/>
  <c r="N44" i="9"/>
  <c r="K44" i="9"/>
  <c r="S188" i="9"/>
  <c r="R188" i="9"/>
  <c r="S61" i="9"/>
  <c r="R61" i="9"/>
  <c r="O84" i="9"/>
  <c r="O204" i="9"/>
  <c r="L245" i="8"/>
  <c r="J240" i="8"/>
  <c r="K240" i="8"/>
  <c r="K247" i="8"/>
  <c r="J247" i="8"/>
  <c r="L247" i="8"/>
  <c r="L278" i="8"/>
  <c r="L264" i="8"/>
  <c r="L240" i="8"/>
  <c r="S28" i="8"/>
  <c r="R28" i="8"/>
  <c r="P254" i="8" s="1"/>
  <c r="S185" i="9"/>
  <c r="R185" i="9"/>
  <c r="W160" i="9"/>
  <c r="U160" i="9"/>
  <c r="O45" i="9"/>
  <c r="S136" i="8"/>
  <c r="R136" i="8"/>
  <c r="N56" i="9"/>
  <c r="J56" i="9"/>
  <c r="V56" i="9" s="1"/>
  <c r="K56" i="9"/>
  <c r="W22" i="9"/>
  <c r="U22" i="9"/>
  <c r="S20" i="8"/>
  <c r="R20" i="8"/>
  <c r="N208" i="9"/>
  <c r="K208" i="9"/>
  <c r="J208" i="9"/>
  <c r="V208" i="9" s="1"/>
  <c r="S11" i="8"/>
  <c r="R11" i="8"/>
  <c r="O150" i="9"/>
  <c r="O167" i="9"/>
  <c r="S21" i="8"/>
  <c r="R21" i="8"/>
  <c r="K169" i="8"/>
  <c r="J169" i="8"/>
  <c r="V169" i="8" s="1"/>
  <c r="N169" i="8"/>
  <c r="O212" i="9"/>
  <c r="S140" i="8"/>
  <c r="R140" i="8"/>
  <c r="P270" i="8" s="1"/>
  <c r="N73" i="9"/>
  <c r="K73" i="9"/>
  <c r="J73" i="9"/>
  <c r="V73" i="9" s="1"/>
  <c r="O12" i="8"/>
  <c r="O46" i="9"/>
  <c r="O113" i="9"/>
  <c r="S75" i="8"/>
  <c r="R75" i="8"/>
  <c r="J134" i="9"/>
  <c r="V134" i="9" s="1"/>
  <c r="K134" i="9"/>
  <c r="N134" i="9"/>
  <c r="O156" i="9"/>
  <c r="S131" i="9"/>
  <c r="R131" i="9"/>
  <c r="R72" i="9"/>
  <c r="K122" i="9" l="1"/>
  <c r="N122" i="9"/>
  <c r="N66" i="9"/>
  <c r="K63" i="9"/>
  <c r="J63" i="9"/>
  <c r="V63" i="9" s="1"/>
  <c r="N63" i="9"/>
  <c r="K172" i="9"/>
  <c r="N172" i="9"/>
  <c r="J172" i="9"/>
  <c r="V172" i="9" s="1"/>
  <c r="O66" i="9"/>
  <c r="S66" i="9" s="1"/>
  <c r="N34" i="9"/>
  <c r="K17" i="9"/>
  <c r="K34" i="9"/>
  <c r="Y16" i="8"/>
  <c r="S70" i="9"/>
  <c r="R70" i="9"/>
  <c r="O130" i="9"/>
  <c r="K252" i="8"/>
  <c r="J252" i="8"/>
  <c r="O98" i="8"/>
  <c r="W97" i="8"/>
  <c r="U97" i="8"/>
  <c r="W32" i="9"/>
  <c r="U32" i="9"/>
  <c r="O25" i="9"/>
  <c r="S43" i="9"/>
  <c r="R43" i="9"/>
  <c r="W147" i="9"/>
  <c r="U147" i="9"/>
  <c r="S19" i="8"/>
  <c r="R19" i="8"/>
  <c r="W24" i="8"/>
  <c r="U24" i="8"/>
  <c r="P236" i="8"/>
  <c r="Y146" i="9"/>
  <c r="AB146" i="9" s="1"/>
  <c r="N205" i="9"/>
  <c r="K205" i="9"/>
  <c r="J205" i="9"/>
  <c r="V205" i="9" s="1"/>
  <c r="P239" i="8"/>
  <c r="W139" i="8"/>
  <c r="U139" i="8"/>
  <c r="S269" i="8" s="1"/>
  <c r="W125" i="8"/>
  <c r="U125" i="8"/>
  <c r="S268" i="8" s="1"/>
  <c r="O134" i="9"/>
  <c r="O169" i="8"/>
  <c r="O213" i="9"/>
  <c r="W210" i="8"/>
  <c r="U210" i="8"/>
  <c r="W111" i="9"/>
  <c r="U111" i="9"/>
  <c r="P289" i="8"/>
  <c r="S121" i="9"/>
  <c r="R121" i="9"/>
  <c r="W90" i="9"/>
  <c r="U90" i="9"/>
  <c r="J284" i="8"/>
  <c r="K284" i="8"/>
  <c r="O119" i="8"/>
  <c r="W152" i="9"/>
  <c r="U152" i="9"/>
  <c r="W72" i="9"/>
  <c r="U72" i="9"/>
  <c r="W75" i="8"/>
  <c r="U75" i="8"/>
  <c r="S113" i="9"/>
  <c r="R113" i="9"/>
  <c r="S12" i="8"/>
  <c r="R12" i="8"/>
  <c r="K226" i="8"/>
  <c r="J226" i="8"/>
  <c r="J287" i="8"/>
  <c r="K287" i="8"/>
  <c r="W21" i="8"/>
  <c r="U21" i="8"/>
  <c r="O208" i="9"/>
  <c r="O56" i="9"/>
  <c r="W185" i="9"/>
  <c r="U185" i="9"/>
  <c r="S204" i="9"/>
  <c r="R204" i="9"/>
  <c r="O49" i="9"/>
  <c r="W190" i="9"/>
  <c r="U190" i="9"/>
  <c r="O158" i="9"/>
  <c r="Y15" i="8"/>
  <c r="S216" i="9"/>
  <c r="R216" i="9"/>
  <c r="Y18" i="8"/>
  <c r="O89" i="9"/>
  <c r="W30" i="8"/>
  <c r="U30" i="8"/>
  <c r="O60" i="9"/>
  <c r="AL104" i="9"/>
  <c r="AG104" i="9"/>
  <c r="S192" i="9"/>
  <c r="R192" i="9"/>
  <c r="S199" i="9"/>
  <c r="R199" i="9"/>
  <c r="O94" i="9"/>
  <c r="O176" i="9"/>
  <c r="W87" i="9"/>
  <c r="U87" i="9"/>
  <c r="O211" i="9"/>
  <c r="J235" i="8"/>
  <c r="K235" i="8"/>
  <c r="W123" i="9"/>
  <c r="U123" i="9"/>
  <c r="W207" i="8"/>
  <c r="U207" i="8"/>
  <c r="S193" i="9"/>
  <c r="R193" i="9"/>
  <c r="O48" i="9"/>
  <c r="S101" i="9"/>
  <c r="R101" i="9"/>
  <c r="O50" i="9"/>
  <c r="O109" i="9"/>
  <c r="K251" i="8"/>
  <c r="J251" i="8"/>
  <c r="W116" i="9"/>
  <c r="U116" i="9"/>
  <c r="O182" i="9"/>
  <c r="O165" i="9"/>
  <c r="W54" i="9"/>
  <c r="U54" i="9"/>
  <c r="Y145" i="9"/>
  <c r="AB145" i="9" s="1"/>
  <c r="P237" i="8"/>
  <c r="L267" i="8"/>
  <c r="L284" i="8"/>
  <c r="L248" i="8"/>
  <c r="Y159" i="9"/>
  <c r="AB159" i="9" s="1"/>
  <c r="W171" i="8"/>
  <c r="U171" i="8"/>
  <c r="W64" i="9"/>
  <c r="U64" i="9"/>
  <c r="Y31" i="9"/>
  <c r="AB31" i="9" s="1"/>
  <c r="K283" i="8"/>
  <c r="J283" i="8"/>
  <c r="L252" i="8"/>
  <c r="L283" i="8"/>
  <c r="W53" i="8"/>
  <c r="U53" i="8"/>
  <c r="W81" i="9"/>
  <c r="U81" i="9"/>
  <c r="S151" i="9"/>
  <c r="R151" i="9"/>
  <c r="P246" i="8"/>
  <c r="P286" i="8"/>
  <c r="N184" i="9"/>
  <c r="J184" i="9"/>
  <c r="V184" i="9" s="1"/>
  <c r="K184" i="9"/>
  <c r="W14" i="8"/>
  <c r="U14" i="8"/>
  <c r="W47" i="9"/>
  <c r="U47" i="9"/>
  <c r="S153" i="9"/>
  <c r="R153" i="9"/>
  <c r="O112" i="9"/>
  <c r="W115" i="9"/>
  <c r="U115" i="9"/>
  <c r="Y181" i="9"/>
  <c r="AB181" i="9" s="1"/>
  <c r="W23" i="8"/>
  <c r="U23" i="8"/>
  <c r="W131" i="9"/>
  <c r="U131" i="9"/>
  <c r="K71" i="9"/>
  <c r="J71" i="9"/>
  <c r="V71" i="9" s="1"/>
  <c r="N71" i="9"/>
  <c r="O44" i="9"/>
  <c r="W170" i="9"/>
  <c r="U170" i="9"/>
  <c r="AB59" i="8"/>
  <c r="P280" i="8"/>
  <c r="S197" i="9"/>
  <c r="R197" i="9"/>
  <c r="O215" i="9"/>
  <c r="Y33" i="9"/>
  <c r="AB33" i="9" s="1"/>
  <c r="W217" i="9"/>
  <c r="U217" i="9"/>
  <c r="W114" i="9"/>
  <c r="U114" i="9"/>
  <c r="K267" i="8"/>
  <c r="J267" i="8"/>
  <c r="L287" i="8"/>
  <c r="L226" i="8"/>
  <c r="S150" i="9"/>
  <c r="R150" i="9"/>
  <c r="P285" i="8"/>
  <c r="P225" i="8"/>
  <c r="W28" i="8"/>
  <c r="U28" i="8"/>
  <c r="S254" i="8" s="1"/>
  <c r="W61" i="9"/>
  <c r="U61" i="9"/>
  <c r="O173" i="9"/>
  <c r="AC62" i="8"/>
  <c r="Y137" i="9"/>
  <c r="AB137" i="9" s="1"/>
  <c r="O187" i="9"/>
  <c r="O92" i="9"/>
  <c r="O118" i="9"/>
  <c r="J161" i="9"/>
  <c r="V161" i="9" s="1"/>
  <c r="K161" i="9"/>
  <c r="N161" i="9"/>
  <c r="W209" i="9"/>
  <c r="U209" i="9"/>
  <c r="S186" i="9"/>
  <c r="R186" i="9"/>
  <c r="K103" i="9"/>
  <c r="J103" i="9"/>
  <c r="V103" i="9" s="1"/>
  <c r="N103" i="9"/>
  <c r="AG196" i="9"/>
  <c r="AL196" i="9"/>
  <c r="O42" i="9"/>
  <c r="K224" i="8"/>
  <c r="J224" i="8"/>
  <c r="L282" i="8"/>
  <c r="L224" i="8"/>
  <c r="L235" i="8"/>
  <c r="O77" i="8"/>
  <c r="W52" i="8"/>
  <c r="U52" i="8"/>
  <c r="S180" i="9"/>
  <c r="R180" i="9"/>
  <c r="Y178" i="9"/>
  <c r="AB178" i="9" s="1"/>
  <c r="S128" i="9"/>
  <c r="R128" i="9"/>
  <c r="N110" i="9"/>
  <c r="K110" i="9"/>
  <c r="J110" i="9"/>
  <c r="V110" i="9" s="1"/>
  <c r="W99" i="8"/>
  <c r="U99" i="8"/>
  <c r="W74" i="9"/>
  <c r="U74" i="9"/>
  <c r="Y95" i="9"/>
  <c r="AB95" i="9" s="1"/>
  <c r="O38" i="8"/>
  <c r="S69" i="9"/>
  <c r="R69" i="9"/>
  <c r="R66" i="9"/>
  <c r="S149" i="9"/>
  <c r="R149" i="9"/>
  <c r="Y198" i="9"/>
  <c r="AB198" i="9" s="1"/>
  <c r="Y191" i="9"/>
  <c r="AB191" i="9" s="1"/>
  <c r="W179" i="8"/>
  <c r="U179" i="8"/>
  <c r="AC200" i="9"/>
  <c r="S65" i="9"/>
  <c r="R65" i="9"/>
  <c r="W9" i="8"/>
  <c r="U9" i="8"/>
  <c r="K163" i="9"/>
  <c r="J163" i="9"/>
  <c r="V163" i="9" s="1"/>
  <c r="N163" i="9"/>
  <c r="Y202" i="9"/>
  <c r="AB202" i="9" s="1"/>
  <c r="O127" i="9"/>
  <c r="J231" i="8"/>
  <c r="K231" i="8"/>
  <c r="Y106" i="9"/>
  <c r="AB106" i="9" s="1"/>
  <c r="O142" i="9"/>
  <c r="O124" i="9"/>
  <c r="W141" i="8"/>
  <c r="U141" i="8"/>
  <c r="S271" i="8" s="1"/>
  <c r="W35" i="8"/>
  <c r="U35" i="8"/>
  <c r="K85" i="9"/>
  <c r="N85" i="9"/>
  <c r="J85" i="9"/>
  <c r="V85" i="9" s="1"/>
  <c r="W10" i="8"/>
  <c r="U10" i="8"/>
  <c r="S46" i="9"/>
  <c r="R46" i="9"/>
  <c r="S212" i="9"/>
  <c r="R212" i="9"/>
  <c r="W11" i="8"/>
  <c r="U11" i="8"/>
  <c r="W20" i="8"/>
  <c r="U20" i="8"/>
  <c r="S84" i="9"/>
  <c r="R84" i="9"/>
  <c r="W188" i="9"/>
  <c r="U188" i="9"/>
  <c r="J157" i="9"/>
  <c r="V157" i="9" s="1"/>
  <c r="K157" i="9"/>
  <c r="N157" i="9"/>
  <c r="W144" i="9"/>
  <c r="U144" i="9"/>
  <c r="O102" i="9"/>
  <c r="S120" i="9"/>
  <c r="R120" i="9"/>
  <c r="S132" i="9"/>
  <c r="R132" i="9"/>
  <c r="L233" i="8"/>
  <c r="L251" i="8"/>
  <c r="S83" i="9"/>
  <c r="R83" i="9"/>
  <c r="P288" i="8"/>
  <c r="Y177" i="9"/>
  <c r="AB177" i="9" s="1"/>
  <c r="O73" i="9"/>
  <c r="S156" i="9"/>
  <c r="R156" i="9"/>
  <c r="P281" i="8"/>
  <c r="W140" i="8"/>
  <c r="U140" i="8"/>
  <c r="S270" i="8" s="1"/>
  <c r="S167" i="9"/>
  <c r="R167" i="9"/>
  <c r="P261" i="8"/>
  <c r="P238" i="8"/>
  <c r="P265" i="8"/>
  <c r="Y22" i="9"/>
  <c r="AB22" i="9" s="1"/>
  <c r="W136" i="8"/>
  <c r="U136" i="8"/>
  <c r="S45" i="9"/>
  <c r="R45" i="9"/>
  <c r="Y160" i="9"/>
  <c r="AB160" i="9" s="1"/>
  <c r="D256" i="8"/>
  <c r="K27" i="8"/>
  <c r="J27" i="8"/>
  <c r="V27" i="8" s="1"/>
  <c r="N27" i="8"/>
  <c r="D242" i="8"/>
  <c r="D219" i="8"/>
  <c r="W13" i="8"/>
  <c r="U13" i="8"/>
  <c r="W67" i="9"/>
  <c r="U67" i="9"/>
  <c r="K143" i="9"/>
  <c r="J143" i="9"/>
  <c r="V143" i="9" s="1"/>
  <c r="N143" i="9"/>
  <c r="Y107" i="9"/>
  <c r="AB107" i="9" s="1"/>
  <c r="W105" i="8"/>
  <c r="U105" i="8"/>
  <c r="W68" i="9"/>
  <c r="U68" i="9"/>
  <c r="W194" i="9"/>
  <c r="U194" i="9"/>
  <c r="K282" i="8"/>
  <c r="J282" i="8"/>
  <c r="W138" i="9"/>
  <c r="U138" i="9"/>
  <c r="S166" i="9"/>
  <c r="R166" i="9"/>
  <c r="O41" i="9"/>
  <c r="K233" i="8"/>
  <c r="J233" i="8"/>
  <c r="O162" i="9"/>
  <c r="W117" i="8"/>
  <c r="U117" i="8"/>
  <c r="S203" i="9"/>
  <c r="R203" i="9"/>
  <c r="W206" i="8"/>
  <c r="U206" i="8"/>
  <c r="W51" i="9"/>
  <c r="U51" i="9"/>
  <c r="Y133" i="9"/>
  <c r="AB133" i="9" s="1"/>
  <c r="K248" i="8"/>
  <c r="J248" i="8"/>
  <c r="O76" i="9"/>
  <c r="N58" i="9"/>
  <c r="J58" i="9"/>
  <c r="V58" i="9" s="1"/>
  <c r="K58" i="9"/>
  <c r="S36" i="9"/>
  <c r="R36" i="9"/>
  <c r="W79" i="9"/>
  <c r="U79" i="9"/>
  <c r="S126" i="9"/>
  <c r="R126" i="9"/>
  <c r="L249" i="8"/>
  <c r="W37" i="9"/>
  <c r="U37" i="9"/>
  <c r="W174" i="9"/>
  <c r="U174" i="9"/>
  <c r="P234" i="8"/>
  <c r="W168" i="8"/>
  <c r="U168" i="8"/>
  <c r="Y86" i="9"/>
  <c r="AB86" i="9" s="1"/>
  <c r="S55" i="9"/>
  <c r="R55" i="9"/>
  <c r="O108" i="9"/>
  <c r="O175" i="9"/>
  <c r="W78" i="8"/>
  <c r="U78" i="8"/>
  <c r="O80" i="9"/>
  <c r="O122" i="9" l="1"/>
  <c r="S265" i="8"/>
  <c r="O63" i="9"/>
  <c r="K201" i="9"/>
  <c r="J201" i="9"/>
  <c r="V201" i="9" s="1"/>
  <c r="N201" i="9"/>
  <c r="O172" i="9"/>
  <c r="J29" i="9"/>
  <c r="V29" i="9" s="1"/>
  <c r="N29" i="9"/>
  <c r="K29" i="9"/>
  <c r="J82" i="9"/>
  <c r="V82" i="9" s="1"/>
  <c r="N82" i="9"/>
  <c r="K82" i="9"/>
  <c r="K148" i="9"/>
  <c r="J148" i="9"/>
  <c r="V148" i="9" s="1"/>
  <c r="N148" i="9"/>
  <c r="K91" i="9"/>
  <c r="N91" i="9"/>
  <c r="J91" i="9"/>
  <c r="V91" i="9" s="1"/>
  <c r="J195" i="9"/>
  <c r="V195" i="9" s="1"/>
  <c r="N195" i="9"/>
  <c r="K195" i="9"/>
  <c r="N26" i="9"/>
  <c r="K26" i="9"/>
  <c r="J26" i="9"/>
  <c r="V26" i="9" s="1"/>
  <c r="N17" i="9"/>
  <c r="J17" i="9"/>
  <c r="V17" i="9" s="1"/>
  <c r="O34" i="9"/>
  <c r="S250" i="8"/>
  <c r="J242" i="8"/>
  <c r="K242" i="8"/>
  <c r="S108" i="9"/>
  <c r="R108" i="9"/>
  <c r="Y37" i="9"/>
  <c r="AB37" i="9" s="1"/>
  <c r="W126" i="9"/>
  <c r="U126" i="9"/>
  <c r="AC133" i="9"/>
  <c r="Y206" i="8"/>
  <c r="S162" i="9"/>
  <c r="R162" i="9"/>
  <c r="L232" i="8"/>
  <c r="L253" i="8"/>
  <c r="L263" i="8"/>
  <c r="N219" i="8"/>
  <c r="O27" i="8"/>
  <c r="K1" i="8"/>
  <c r="H33" i="4" s="1"/>
  <c r="S285" i="8"/>
  <c r="S225" i="8"/>
  <c r="W132" i="9"/>
  <c r="U132" i="9"/>
  <c r="W120" i="9"/>
  <c r="U120" i="9"/>
  <c r="O157" i="9"/>
  <c r="Y188" i="9"/>
  <c r="AB188" i="9" s="1"/>
  <c r="W84" i="9"/>
  <c r="U84" i="9"/>
  <c r="Y20" i="8"/>
  <c r="Y11" i="8"/>
  <c r="W46" i="9"/>
  <c r="U46" i="9"/>
  <c r="S142" i="9"/>
  <c r="R142" i="9"/>
  <c r="L262" i="8"/>
  <c r="N273" i="8"/>
  <c r="S127" i="9"/>
  <c r="R127" i="9"/>
  <c r="AL200" i="9"/>
  <c r="AG200" i="9"/>
  <c r="AC191" i="9"/>
  <c r="W66" i="9"/>
  <c r="U66" i="9"/>
  <c r="S38" i="8"/>
  <c r="R38" i="8"/>
  <c r="O110" i="9"/>
  <c r="W128" i="9"/>
  <c r="U128" i="9"/>
  <c r="W180" i="9"/>
  <c r="U180" i="9"/>
  <c r="Y52" i="8"/>
  <c r="S34" i="9"/>
  <c r="R34" i="9"/>
  <c r="S118" i="9"/>
  <c r="R118" i="9"/>
  <c r="AC137" i="9"/>
  <c r="AC33" i="9"/>
  <c r="S215" i="9"/>
  <c r="R215" i="9"/>
  <c r="W197" i="9"/>
  <c r="U197" i="9"/>
  <c r="S112" i="9"/>
  <c r="R112" i="9"/>
  <c r="Y14" i="8"/>
  <c r="Y81" i="9"/>
  <c r="AB81" i="9" s="1"/>
  <c r="Y53" i="8"/>
  <c r="AC31" i="9"/>
  <c r="Y54" i="9"/>
  <c r="AB54" i="9" s="1"/>
  <c r="S109" i="9"/>
  <c r="R109" i="9"/>
  <c r="W193" i="9"/>
  <c r="U193" i="9"/>
  <c r="Y207" i="8"/>
  <c r="S211" i="9"/>
  <c r="R211" i="9"/>
  <c r="S60" i="9"/>
  <c r="R60" i="9"/>
  <c r="W216" i="9"/>
  <c r="U216" i="9"/>
  <c r="AB15" i="8"/>
  <c r="S56" i="9"/>
  <c r="R56" i="9"/>
  <c r="Y72" i="9"/>
  <c r="AB72" i="9" s="1"/>
  <c r="Y111" i="9"/>
  <c r="AB111" i="9" s="1"/>
  <c r="Y210" i="8"/>
  <c r="Y24" i="8"/>
  <c r="W19" i="8"/>
  <c r="U19" i="8"/>
  <c r="Y168" i="8"/>
  <c r="S80" i="9"/>
  <c r="R80" i="9"/>
  <c r="S175" i="9"/>
  <c r="R175" i="9"/>
  <c r="Y174" i="9"/>
  <c r="AB174" i="9" s="1"/>
  <c r="Y117" i="8"/>
  <c r="W166" i="9"/>
  <c r="U166" i="9"/>
  <c r="S266" i="8"/>
  <c r="K223" i="8"/>
  <c r="J223" i="8"/>
  <c r="D228" i="8"/>
  <c r="J253" i="8"/>
  <c r="K253" i="8"/>
  <c r="AC22" i="9"/>
  <c r="W167" i="9"/>
  <c r="U167" i="9"/>
  <c r="S73" i="9"/>
  <c r="R73" i="9"/>
  <c r="AC177" i="9"/>
  <c r="W83" i="9"/>
  <c r="U83" i="9"/>
  <c r="Y144" i="9"/>
  <c r="AB144" i="9" s="1"/>
  <c r="S239" i="8"/>
  <c r="O85" i="9"/>
  <c r="S246" i="8"/>
  <c r="Y141" i="8"/>
  <c r="S124" i="9"/>
  <c r="R124" i="9"/>
  <c r="O163" i="9"/>
  <c r="S237" i="8"/>
  <c r="O17" i="9"/>
  <c r="AC95" i="9"/>
  <c r="Y74" i="9"/>
  <c r="AB74" i="9" s="1"/>
  <c r="AC178" i="9"/>
  <c r="S42" i="9"/>
  <c r="R42" i="9"/>
  <c r="AM196" i="9"/>
  <c r="AH196" i="9"/>
  <c r="O161" i="9"/>
  <c r="S187" i="9"/>
  <c r="R187" i="9"/>
  <c r="Y61" i="9"/>
  <c r="AB61" i="9" s="1"/>
  <c r="N96" i="9"/>
  <c r="K96" i="9"/>
  <c r="J96" i="9"/>
  <c r="V96" i="9" s="1"/>
  <c r="Y217" i="9"/>
  <c r="AB217" i="9" s="1"/>
  <c r="S44" i="9"/>
  <c r="R44" i="9"/>
  <c r="W153" i="9"/>
  <c r="U153" i="9"/>
  <c r="Y47" i="9"/>
  <c r="AB47" i="9" s="1"/>
  <c r="Y64" i="9"/>
  <c r="AB64" i="9" s="1"/>
  <c r="Y171" i="8"/>
  <c r="AC159" i="9"/>
  <c r="P260" i="8"/>
  <c r="AC145" i="9"/>
  <c r="S182" i="9"/>
  <c r="R182" i="9"/>
  <c r="Y123" i="9"/>
  <c r="AB123" i="9" s="1"/>
  <c r="W192" i="9"/>
  <c r="U192" i="9"/>
  <c r="Y30" i="8"/>
  <c r="Y190" i="9"/>
  <c r="AB190" i="9" s="1"/>
  <c r="S49" i="9"/>
  <c r="R49" i="9"/>
  <c r="W204" i="9"/>
  <c r="U204" i="9"/>
  <c r="S208" i="9"/>
  <c r="R208" i="9"/>
  <c r="Y75" i="8"/>
  <c r="Y139" i="8"/>
  <c r="W43" i="9"/>
  <c r="U43" i="9"/>
  <c r="Y32" i="9"/>
  <c r="AB32" i="9" s="1"/>
  <c r="Y97" i="8"/>
  <c r="S98" i="8"/>
  <c r="R98" i="8"/>
  <c r="AB16" i="8"/>
  <c r="W55" i="9"/>
  <c r="U55" i="9"/>
  <c r="Y78" i="8"/>
  <c r="S286" i="8"/>
  <c r="Y79" i="9"/>
  <c r="AB79" i="9" s="1"/>
  <c r="W36" i="9"/>
  <c r="U36" i="9"/>
  <c r="O58" i="9"/>
  <c r="S76" i="9"/>
  <c r="R76" i="9"/>
  <c r="Y51" i="9"/>
  <c r="AB51" i="9" s="1"/>
  <c r="K88" i="9"/>
  <c r="J88" i="9"/>
  <c r="V88" i="9" s="1"/>
  <c r="N88" i="9"/>
  <c r="Y138" i="9"/>
  <c r="AB138" i="9" s="1"/>
  <c r="Y194" i="9"/>
  <c r="AB194" i="9" s="1"/>
  <c r="AC107" i="9"/>
  <c r="Y13" i="8"/>
  <c r="J219" i="8"/>
  <c r="J5" i="8" s="1"/>
  <c r="D5" i="8"/>
  <c r="J232" i="8"/>
  <c r="K232" i="8"/>
  <c r="K279" i="8"/>
  <c r="J279" i="8"/>
  <c r="D291" i="8"/>
  <c r="W45" i="9"/>
  <c r="U45" i="9"/>
  <c r="Y136" i="8"/>
  <c r="S102" i="9"/>
  <c r="R102" i="9"/>
  <c r="S261" i="8"/>
  <c r="W212" i="9"/>
  <c r="U212" i="9"/>
  <c r="Y35" i="8"/>
  <c r="AC202" i="9"/>
  <c r="W65" i="9"/>
  <c r="U65" i="9"/>
  <c r="S288" i="8"/>
  <c r="W149" i="9"/>
  <c r="U149" i="9"/>
  <c r="S280" i="8"/>
  <c r="S77" i="8"/>
  <c r="R77" i="8"/>
  <c r="P262" i="8" s="1"/>
  <c r="N135" i="9"/>
  <c r="J135" i="9"/>
  <c r="V135" i="9" s="1"/>
  <c r="K135" i="9"/>
  <c r="W186" i="9"/>
  <c r="U186" i="9"/>
  <c r="AG62" i="8"/>
  <c r="AL62" i="8"/>
  <c r="S173" i="9"/>
  <c r="R173" i="9"/>
  <c r="Y28" i="8"/>
  <c r="Y114" i="9"/>
  <c r="AB114" i="9" s="1"/>
  <c r="AC59" i="8"/>
  <c r="O71" i="9"/>
  <c r="Y131" i="9"/>
  <c r="AB131" i="9" s="1"/>
  <c r="O184" i="9"/>
  <c r="W151" i="9"/>
  <c r="U151" i="9"/>
  <c r="P277" i="8"/>
  <c r="S50" i="9"/>
  <c r="R50" i="9"/>
  <c r="W101" i="9"/>
  <c r="U101" i="9"/>
  <c r="S48" i="9"/>
  <c r="R48" i="9"/>
  <c r="S289" i="8"/>
  <c r="Y87" i="9"/>
  <c r="AB87" i="9" s="1"/>
  <c r="S176" i="9"/>
  <c r="R176" i="9"/>
  <c r="S94" i="9"/>
  <c r="R94" i="9"/>
  <c r="W199" i="9"/>
  <c r="U199" i="9"/>
  <c r="AM104" i="9"/>
  <c r="AH104" i="9"/>
  <c r="S89" i="9"/>
  <c r="R89" i="9"/>
  <c r="Y185" i="9"/>
  <c r="AB185" i="9" s="1"/>
  <c r="S119" i="8"/>
  <c r="R119" i="8"/>
  <c r="Y90" i="9"/>
  <c r="AB90" i="9" s="1"/>
  <c r="S169" i="8"/>
  <c r="R169" i="8"/>
  <c r="P249" i="8" s="1"/>
  <c r="O205" i="9"/>
  <c r="P247" i="8"/>
  <c r="P278" i="8"/>
  <c r="P264" i="8"/>
  <c r="P240" i="8"/>
  <c r="Y147" i="9"/>
  <c r="AB147" i="9" s="1"/>
  <c r="S130" i="9"/>
  <c r="R130" i="9"/>
  <c r="AC86" i="9"/>
  <c r="J256" i="8"/>
  <c r="K256" i="8"/>
  <c r="W203" i="9"/>
  <c r="U203" i="9"/>
  <c r="S41" i="9"/>
  <c r="R41" i="9"/>
  <c r="Y68" i="9"/>
  <c r="AB68" i="9" s="1"/>
  <c r="Y105" i="8"/>
  <c r="O143" i="9"/>
  <c r="Y67" i="9"/>
  <c r="AB67" i="9" s="1"/>
  <c r="J263" i="8"/>
  <c r="K263" i="8"/>
  <c r="D273" i="8"/>
  <c r="AC160" i="9"/>
  <c r="Y140" i="8"/>
  <c r="W156" i="9"/>
  <c r="U156" i="9"/>
  <c r="Y10" i="8"/>
  <c r="AC106" i="9"/>
  <c r="Y9" i="8"/>
  <c r="Y179" i="8"/>
  <c r="AC198" i="9"/>
  <c r="W69" i="9"/>
  <c r="U69" i="9"/>
  <c r="Y99" i="8"/>
  <c r="J100" i="9"/>
  <c r="V100" i="9" s="1"/>
  <c r="N100" i="9"/>
  <c r="K100" i="9"/>
  <c r="O103" i="9"/>
  <c r="Y209" i="9"/>
  <c r="AB209" i="9" s="1"/>
  <c r="S92" i="9"/>
  <c r="R92" i="9"/>
  <c r="W150" i="9"/>
  <c r="U150" i="9"/>
  <c r="Y170" i="9"/>
  <c r="AB170" i="9" s="1"/>
  <c r="Y23" i="8"/>
  <c r="AC181" i="9"/>
  <c r="Y115" i="9"/>
  <c r="AB115" i="9" s="1"/>
  <c r="S236" i="8"/>
  <c r="L231" i="8"/>
  <c r="N242" i="8"/>
  <c r="L242" i="8" s="1"/>
  <c r="S165" i="9"/>
  <c r="R165" i="9"/>
  <c r="Y116" i="9"/>
  <c r="AB116" i="9" s="1"/>
  <c r="AB18" i="8"/>
  <c r="S158" i="9"/>
  <c r="R158" i="9"/>
  <c r="Y21" i="8"/>
  <c r="W12" i="8"/>
  <c r="U12" i="8"/>
  <c r="W113" i="9"/>
  <c r="U113" i="9"/>
  <c r="S281" i="8"/>
  <c r="Y152" i="9"/>
  <c r="AB152" i="9" s="1"/>
  <c r="W121" i="9"/>
  <c r="U121" i="9"/>
  <c r="S213" i="9"/>
  <c r="R213" i="9"/>
  <c r="S134" i="9"/>
  <c r="R134" i="9"/>
  <c r="Y125" i="8"/>
  <c r="P245" i="8"/>
  <c r="AC146" i="9"/>
  <c r="S234" i="8"/>
  <c r="S25" i="9"/>
  <c r="R25" i="9"/>
  <c r="W70" i="9"/>
  <c r="U70" i="9"/>
  <c r="S122" i="9" l="1"/>
  <c r="R122" i="9"/>
  <c r="N154" i="9"/>
  <c r="K154" i="9"/>
  <c r="J154" i="9"/>
  <c r="V154" i="9" s="1"/>
  <c r="S63" i="9"/>
  <c r="R63" i="9"/>
  <c r="O201" i="9"/>
  <c r="W250" i="8"/>
  <c r="N256" i="8"/>
  <c r="L256" i="8" s="1"/>
  <c r="S172" i="9"/>
  <c r="R172" i="9"/>
  <c r="O91" i="9"/>
  <c r="O26" i="9"/>
  <c r="O195" i="9"/>
  <c r="O82" i="9"/>
  <c r="O29" i="9"/>
  <c r="O148" i="9"/>
  <c r="AC116" i="9"/>
  <c r="AC115" i="9"/>
  <c r="AL181" i="9"/>
  <c r="AG181" i="9"/>
  <c r="AC170" i="9"/>
  <c r="Y113" i="9"/>
  <c r="AB113" i="9" s="1"/>
  <c r="AB21" i="8"/>
  <c r="Y150" i="9"/>
  <c r="AB150" i="9" s="1"/>
  <c r="AB99" i="8"/>
  <c r="Y69" i="9"/>
  <c r="AB69" i="9" s="1"/>
  <c r="AG106" i="9"/>
  <c r="AL106" i="9"/>
  <c r="AC67" i="9"/>
  <c r="AB105" i="8"/>
  <c r="W266" i="8"/>
  <c r="W41" i="9"/>
  <c r="U41" i="9"/>
  <c r="AC147" i="9"/>
  <c r="P233" i="8"/>
  <c r="P267" i="8"/>
  <c r="P284" i="8"/>
  <c r="Y199" i="9"/>
  <c r="AB199" i="9" s="1"/>
  <c r="AC87" i="9"/>
  <c r="Y101" i="9"/>
  <c r="AB101" i="9" s="1"/>
  <c r="W50" i="9"/>
  <c r="U50" i="9"/>
  <c r="W173" i="9"/>
  <c r="U173" i="9"/>
  <c r="Y186" i="9"/>
  <c r="AB186" i="9" s="1"/>
  <c r="W77" i="8"/>
  <c r="U77" i="8"/>
  <c r="Y149" i="9"/>
  <c r="AB149" i="9" s="1"/>
  <c r="AB35" i="8"/>
  <c r="W246" i="8"/>
  <c r="Y212" i="9"/>
  <c r="AB212" i="9" s="1"/>
  <c r="Y45" i="9"/>
  <c r="AB45" i="9" s="1"/>
  <c r="E5" i="8"/>
  <c r="K219" i="8"/>
  <c r="AL107" i="9"/>
  <c r="AG107" i="9"/>
  <c r="AC138" i="9"/>
  <c r="O88" i="9"/>
  <c r="W76" i="9"/>
  <c r="U76" i="9"/>
  <c r="AB78" i="8"/>
  <c r="AC16" i="8"/>
  <c r="W98" i="8"/>
  <c r="U98" i="8"/>
  <c r="AB139" i="8"/>
  <c r="W269" i="8"/>
  <c r="W208" i="9"/>
  <c r="U208" i="9"/>
  <c r="W49" i="9"/>
  <c r="U49" i="9"/>
  <c r="AB171" i="8"/>
  <c r="Y153" i="9"/>
  <c r="AB153" i="9" s="1"/>
  <c r="AC217" i="9"/>
  <c r="AC61" i="9"/>
  <c r="S161" i="9"/>
  <c r="R161" i="9"/>
  <c r="W42" i="9"/>
  <c r="U42" i="9"/>
  <c r="AL178" i="9"/>
  <c r="AG178" i="9"/>
  <c r="AL95" i="9"/>
  <c r="AG95" i="9"/>
  <c r="S17" i="9"/>
  <c r="R17" i="9"/>
  <c r="S260" i="8"/>
  <c r="S163" i="9"/>
  <c r="R163" i="9"/>
  <c r="Y167" i="9"/>
  <c r="AB167" i="9" s="1"/>
  <c r="K228" i="8"/>
  <c r="J228" i="8"/>
  <c r="AB117" i="8"/>
  <c r="W175" i="9"/>
  <c r="U175" i="9"/>
  <c r="W80" i="9"/>
  <c r="U80" i="9"/>
  <c r="W234" i="8"/>
  <c r="AB24" i="8"/>
  <c r="AL31" i="9"/>
  <c r="AG31" i="9"/>
  <c r="AB53" i="8"/>
  <c r="W280" i="8"/>
  <c r="AB52" i="8"/>
  <c r="Y180" i="9"/>
  <c r="AB180" i="9" s="1"/>
  <c r="N189" i="9"/>
  <c r="J189" i="9"/>
  <c r="V189" i="9" s="1"/>
  <c r="K189" i="9"/>
  <c r="W127" i="9"/>
  <c r="U127" i="9"/>
  <c r="Y46" i="9"/>
  <c r="AB46" i="9" s="1"/>
  <c r="S157" i="9"/>
  <c r="R157" i="9"/>
  <c r="Y132" i="9"/>
  <c r="AB132" i="9" s="1"/>
  <c r="L223" i="8"/>
  <c r="N228" i="8"/>
  <c r="L228" i="8" s="1"/>
  <c r="L279" i="8"/>
  <c r="N291" i="8"/>
  <c r="L291" i="8" s="1"/>
  <c r="AB206" i="8"/>
  <c r="Y126" i="9"/>
  <c r="AB126" i="9" s="1"/>
  <c r="W108" i="9"/>
  <c r="U108" i="9"/>
  <c r="W158" i="9"/>
  <c r="U158" i="9"/>
  <c r="W165" i="9"/>
  <c r="U165" i="9"/>
  <c r="AB23" i="8"/>
  <c r="W239" i="8"/>
  <c r="AB10" i="8"/>
  <c r="S205" i="9"/>
  <c r="R205" i="9"/>
  <c r="P287" i="8"/>
  <c r="P226" i="8"/>
  <c r="W119" i="8"/>
  <c r="U119" i="8"/>
  <c r="W94" i="9"/>
  <c r="U94" i="9"/>
  <c r="W48" i="9"/>
  <c r="U48" i="9"/>
  <c r="Y151" i="9"/>
  <c r="AB151" i="9" s="1"/>
  <c r="S245" i="8"/>
  <c r="S71" i="9"/>
  <c r="R71" i="9"/>
  <c r="AG59" i="8"/>
  <c r="AL59" i="8"/>
  <c r="AB28" i="8"/>
  <c r="W254" i="8"/>
  <c r="Y65" i="9"/>
  <c r="AB65" i="9" s="1"/>
  <c r="AB136" i="8"/>
  <c r="W225" i="8"/>
  <c r="W285" i="8"/>
  <c r="AB13" i="8"/>
  <c r="AC51" i="9"/>
  <c r="S58" i="9"/>
  <c r="R58" i="9"/>
  <c r="AC79" i="9"/>
  <c r="AB97" i="8"/>
  <c r="AB30" i="8"/>
  <c r="W44" i="9"/>
  <c r="U44" i="9"/>
  <c r="AC74" i="9"/>
  <c r="AC144" i="9"/>
  <c r="Y166" i="9"/>
  <c r="AB166" i="9" s="1"/>
  <c r="S240" i="8"/>
  <c r="S278" i="8"/>
  <c r="S264" i="8"/>
  <c r="S247" i="8"/>
  <c r="AB210" i="8"/>
  <c r="AC72" i="9"/>
  <c r="W56" i="9"/>
  <c r="U56" i="9"/>
  <c r="W60" i="9"/>
  <c r="U60" i="9"/>
  <c r="Y193" i="9"/>
  <c r="AB193" i="9" s="1"/>
  <c r="AB14" i="8"/>
  <c r="W236" i="8"/>
  <c r="W215" i="9"/>
  <c r="U215" i="9"/>
  <c r="AL137" i="9"/>
  <c r="AG137" i="9"/>
  <c r="Y128" i="9"/>
  <c r="AB128" i="9" s="1"/>
  <c r="P251" i="8"/>
  <c r="L273" i="8"/>
  <c r="W142" i="9"/>
  <c r="U142" i="9"/>
  <c r="AB11" i="8"/>
  <c r="W261" i="8"/>
  <c r="Y84" i="9"/>
  <c r="AB84" i="9" s="1"/>
  <c r="Y70" i="9"/>
  <c r="AB70" i="9" s="1"/>
  <c r="AG146" i="9"/>
  <c r="AL146" i="9"/>
  <c r="W134" i="9"/>
  <c r="U134" i="9"/>
  <c r="W25" i="9"/>
  <c r="U25" i="9"/>
  <c r="Y121" i="9"/>
  <c r="AB121" i="9" s="1"/>
  <c r="AB125" i="8"/>
  <c r="W268" i="8"/>
  <c r="W213" i="9"/>
  <c r="U213" i="9"/>
  <c r="AC152" i="9"/>
  <c r="Y12" i="8"/>
  <c r="AC18" i="8"/>
  <c r="AB9" i="8"/>
  <c r="W237" i="8"/>
  <c r="AL160" i="9"/>
  <c r="AG160" i="9"/>
  <c r="K273" i="8"/>
  <c r="J273" i="8"/>
  <c r="S143" i="9"/>
  <c r="R143" i="9"/>
  <c r="AC68" i="9"/>
  <c r="Y203" i="9"/>
  <c r="AB203" i="9" s="1"/>
  <c r="AG86" i="9"/>
  <c r="AL86" i="9"/>
  <c r="W130" i="9"/>
  <c r="U130" i="9"/>
  <c r="W169" i="8"/>
  <c r="U169" i="8"/>
  <c r="S249" i="8" s="1"/>
  <c r="AC90" i="9"/>
  <c r="AC185" i="9"/>
  <c r="W89" i="9"/>
  <c r="U89" i="9"/>
  <c r="S184" i="9"/>
  <c r="R184" i="9"/>
  <c r="AC131" i="9"/>
  <c r="AC114" i="9"/>
  <c r="P282" i="8"/>
  <c r="P224" i="8"/>
  <c r="P235" i="8"/>
  <c r="S238" i="8"/>
  <c r="AC194" i="9"/>
  <c r="P252" i="8"/>
  <c r="P283" i="8"/>
  <c r="Y43" i="9"/>
  <c r="AB43" i="9" s="1"/>
  <c r="AB75" i="8"/>
  <c r="W281" i="8"/>
  <c r="Y204" i="9"/>
  <c r="AB204" i="9" s="1"/>
  <c r="AC190" i="9"/>
  <c r="Y192" i="9"/>
  <c r="AB192" i="9" s="1"/>
  <c r="AC123" i="9"/>
  <c r="W182" i="9"/>
  <c r="U182" i="9"/>
  <c r="AL145" i="9"/>
  <c r="AG145" i="9"/>
  <c r="AC47" i="9"/>
  <c r="O96" i="9"/>
  <c r="W187" i="9"/>
  <c r="U187" i="9"/>
  <c r="W124" i="9"/>
  <c r="U124" i="9"/>
  <c r="S85" i="9"/>
  <c r="R85" i="9"/>
  <c r="Y83" i="9"/>
  <c r="AB83" i="9" s="1"/>
  <c r="AG22" i="9"/>
  <c r="AL22" i="9"/>
  <c r="AC174" i="9"/>
  <c r="W211" i="9"/>
  <c r="U211" i="9"/>
  <c r="W289" i="8"/>
  <c r="AB207" i="8"/>
  <c r="W109" i="9"/>
  <c r="U109" i="9"/>
  <c r="AC54" i="9"/>
  <c r="AC81" i="9"/>
  <c r="W112" i="9"/>
  <c r="U112" i="9"/>
  <c r="Y197" i="9"/>
  <c r="AB197" i="9" s="1"/>
  <c r="S110" i="9"/>
  <c r="R110" i="9"/>
  <c r="Y66" i="9"/>
  <c r="AB66" i="9" s="1"/>
  <c r="AC188" i="9"/>
  <c r="Y120" i="9"/>
  <c r="AB120" i="9" s="1"/>
  <c r="S27" i="8"/>
  <c r="R27" i="8"/>
  <c r="W162" i="9"/>
  <c r="U162" i="9"/>
  <c r="AC37" i="9"/>
  <c r="W92" i="9"/>
  <c r="U92" i="9"/>
  <c r="AC209" i="9"/>
  <c r="S103" i="9"/>
  <c r="R103" i="9"/>
  <c r="O100" i="9"/>
  <c r="AG198" i="9"/>
  <c r="AL198" i="9"/>
  <c r="W288" i="8"/>
  <c r="AB179" i="8"/>
  <c r="N129" i="9"/>
  <c r="K129" i="9"/>
  <c r="J129" i="9"/>
  <c r="V129" i="9" s="1"/>
  <c r="Y156" i="9"/>
  <c r="AB156" i="9" s="1"/>
  <c r="W270" i="8"/>
  <c r="AB140" i="8"/>
  <c r="W176" i="9"/>
  <c r="U176" i="9"/>
  <c r="AM62" i="8"/>
  <c r="AH62" i="8"/>
  <c r="O135" i="9"/>
  <c r="AG202" i="9"/>
  <c r="AL202" i="9"/>
  <c r="W102" i="9"/>
  <c r="U102" i="9"/>
  <c r="K291" i="8"/>
  <c r="J291" i="8"/>
  <c r="Y36" i="9"/>
  <c r="AB36" i="9" s="1"/>
  <c r="Y55" i="9"/>
  <c r="AB55" i="9" s="1"/>
  <c r="AC32" i="9"/>
  <c r="AG159" i="9"/>
  <c r="AL159" i="9"/>
  <c r="AC64" i="9"/>
  <c r="W271" i="8"/>
  <c r="AB141" i="8"/>
  <c r="AG177" i="9"/>
  <c r="AL177" i="9"/>
  <c r="W73" i="9"/>
  <c r="U73" i="9"/>
  <c r="W286" i="8"/>
  <c r="AB168" i="8"/>
  <c r="Y19" i="8"/>
  <c r="AC111" i="9"/>
  <c r="AC15" i="8"/>
  <c r="Y216" i="9"/>
  <c r="AB216" i="9" s="1"/>
  <c r="N40" i="9"/>
  <c r="J40" i="9"/>
  <c r="V40" i="9" s="1"/>
  <c r="K40" i="9"/>
  <c r="AL33" i="9"/>
  <c r="AG33" i="9"/>
  <c r="W118" i="9"/>
  <c r="U118" i="9"/>
  <c r="W34" i="9"/>
  <c r="U34" i="9"/>
  <c r="W38" i="8"/>
  <c r="U38" i="8"/>
  <c r="S251" i="8" s="1"/>
  <c r="AL191" i="9"/>
  <c r="AG191" i="9"/>
  <c r="AM200" i="9"/>
  <c r="AH200" i="9"/>
  <c r="W265" i="8"/>
  <c r="AB20" i="8"/>
  <c r="N5" i="8"/>
  <c r="N4" i="8" s="1"/>
  <c r="L219" i="8"/>
  <c r="AG133" i="9"/>
  <c r="AL133" i="9"/>
  <c r="U122" i="9" l="1"/>
  <c r="W122" i="9"/>
  <c r="O154" i="9"/>
  <c r="W63" i="9"/>
  <c r="U63" i="9"/>
  <c r="R201" i="9"/>
  <c r="S201" i="9"/>
  <c r="K214" i="9"/>
  <c r="J214" i="9"/>
  <c r="V214" i="9" s="1"/>
  <c r="N214" i="9"/>
  <c r="J39" i="9"/>
  <c r="V39" i="9" s="1"/>
  <c r="W172" i="9"/>
  <c r="U172" i="9"/>
  <c r="S29" i="9"/>
  <c r="R29" i="9"/>
  <c r="R82" i="9"/>
  <c r="S82" i="9"/>
  <c r="S26" i="9"/>
  <c r="R26" i="9"/>
  <c r="K57" i="9"/>
  <c r="J57" i="9"/>
  <c r="V57" i="9" s="1"/>
  <c r="N57" i="9"/>
  <c r="S91" i="9"/>
  <c r="R91" i="9"/>
  <c r="S148" i="9"/>
  <c r="R148" i="9"/>
  <c r="S195" i="9"/>
  <c r="R195" i="9"/>
  <c r="K5" i="8"/>
  <c r="AL64" i="9"/>
  <c r="AG64" i="9"/>
  <c r="S135" i="9"/>
  <c r="R135" i="9"/>
  <c r="W27" i="8"/>
  <c r="U27" i="8"/>
  <c r="AC120" i="9"/>
  <c r="Y109" i="9"/>
  <c r="AB109" i="9" s="1"/>
  <c r="Y187" i="9"/>
  <c r="AB187" i="9" s="1"/>
  <c r="Y130" i="9"/>
  <c r="AB130" i="9" s="1"/>
  <c r="AL152" i="9"/>
  <c r="AG152" i="9"/>
  <c r="Y213" i="9"/>
  <c r="AB213" i="9" s="1"/>
  <c r="AC128" i="9"/>
  <c r="AL72" i="9"/>
  <c r="AG72" i="9"/>
  <c r="AG74" i="9"/>
  <c r="AL74" i="9"/>
  <c r="AC30" i="8"/>
  <c r="AC65" i="9"/>
  <c r="Y48" i="9"/>
  <c r="AB48" i="9" s="1"/>
  <c r="W245" i="8"/>
  <c r="AC132" i="9"/>
  <c r="W157" i="9"/>
  <c r="U157" i="9"/>
  <c r="Y127" i="9"/>
  <c r="AB127" i="9" s="1"/>
  <c r="AC180" i="9"/>
  <c r="AC234" i="8"/>
  <c r="AC24" i="8"/>
  <c r="AC167" i="9"/>
  <c r="AM95" i="9"/>
  <c r="AH95" i="9"/>
  <c r="AM178" i="9"/>
  <c r="AH178" i="9"/>
  <c r="AG61" i="9"/>
  <c r="AL61" i="9"/>
  <c r="AC153" i="9"/>
  <c r="Y49" i="9"/>
  <c r="AB49" i="9" s="1"/>
  <c r="Y98" i="8"/>
  <c r="AG138" i="9"/>
  <c r="AL138" i="9"/>
  <c r="N155" i="9"/>
  <c r="J155" i="9"/>
  <c r="V155" i="9" s="1"/>
  <c r="K155" i="9"/>
  <c r="AC212" i="9"/>
  <c r="S282" i="8"/>
  <c r="S235" i="8"/>
  <c r="S224" i="8"/>
  <c r="P248" i="8"/>
  <c r="AG67" i="9"/>
  <c r="AL67" i="9"/>
  <c r="AH106" i="9"/>
  <c r="AM106" i="9"/>
  <c r="AH191" i="9"/>
  <c r="AM191" i="9"/>
  <c r="AL209" i="9"/>
  <c r="AG209" i="9"/>
  <c r="S96" i="9"/>
  <c r="R96" i="9"/>
  <c r="AC203" i="9"/>
  <c r="W143" i="9"/>
  <c r="U143" i="9"/>
  <c r="AH33" i="9"/>
  <c r="AM33" i="9"/>
  <c r="AH177" i="9"/>
  <c r="AM177" i="9"/>
  <c r="AC36" i="9"/>
  <c r="AC140" i="8"/>
  <c r="AC270" i="8"/>
  <c r="AC179" i="8"/>
  <c r="AC288" i="8"/>
  <c r="W103" i="9"/>
  <c r="U103" i="9"/>
  <c r="W110" i="9"/>
  <c r="U110" i="9"/>
  <c r="Y112" i="9"/>
  <c r="AB112" i="9" s="1"/>
  <c r="Y211" i="9"/>
  <c r="AB211" i="9" s="1"/>
  <c r="AG174" i="9"/>
  <c r="AL174" i="9"/>
  <c r="AG123" i="9"/>
  <c r="AL123" i="9"/>
  <c r="AL131" i="9"/>
  <c r="AG131" i="9"/>
  <c r="AG185" i="9"/>
  <c r="AL185" i="9"/>
  <c r="AG90" i="9"/>
  <c r="AL90" i="9"/>
  <c r="AC9" i="8"/>
  <c r="AC237" i="8"/>
  <c r="AG18" i="8"/>
  <c r="AL18" i="8"/>
  <c r="AC268" i="8"/>
  <c r="AC125" i="8"/>
  <c r="AC121" i="9"/>
  <c r="Y215" i="9"/>
  <c r="AB215" i="9" s="1"/>
  <c r="Y56" i="9"/>
  <c r="AB56" i="9" s="1"/>
  <c r="AC210" i="8"/>
  <c r="AC166" i="9"/>
  <c r="Y44" i="9"/>
  <c r="AB44" i="9" s="1"/>
  <c r="AC97" i="8"/>
  <c r="AH59" i="8"/>
  <c r="AM59" i="8"/>
  <c r="AC151" i="9"/>
  <c r="S233" i="8"/>
  <c r="S267" i="8"/>
  <c r="S284" i="8"/>
  <c r="W205" i="9"/>
  <c r="U205" i="9"/>
  <c r="AC206" i="8"/>
  <c r="O189" i="9"/>
  <c r="Y80" i="9"/>
  <c r="AB80" i="9" s="1"/>
  <c r="W17" i="9"/>
  <c r="U17" i="9"/>
  <c r="W161" i="9"/>
  <c r="U161" i="9"/>
  <c r="AL217" i="9"/>
  <c r="AG217" i="9"/>
  <c r="AC171" i="8"/>
  <c r="AC78" i="8"/>
  <c r="Y76" i="9"/>
  <c r="AB76" i="9" s="1"/>
  <c r="AH107" i="9"/>
  <c r="AM107" i="9"/>
  <c r="Y77" i="8"/>
  <c r="Y50" i="9"/>
  <c r="AB50" i="9" s="1"/>
  <c r="AG87" i="9"/>
  <c r="AL87" i="9"/>
  <c r="AG147" i="9"/>
  <c r="AL147" i="9"/>
  <c r="Y41" i="9"/>
  <c r="AB41" i="9" s="1"/>
  <c r="AC99" i="8"/>
  <c r="AL170" i="9"/>
  <c r="AG170" i="9"/>
  <c r="AM202" i="9"/>
  <c r="AH202" i="9"/>
  <c r="AC192" i="9"/>
  <c r="AC204" i="9"/>
  <c r="AC43" i="9"/>
  <c r="AC70" i="9"/>
  <c r="Y142" i="9"/>
  <c r="AB142" i="9" s="1"/>
  <c r="AC265" i="8"/>
  <c r="AC20" i="8"/>
  <c r="Y73" i="9"/>
  <c r="AB73" i="9" s="1"/>
  <c r="Y38" i="8"/>
  <c r="W247" i="8"/>
  <c r="W264" i="8"/>
  <c r="AB19" i="8"/>
  <c r="W278" i="8"/>
  <c r="W240" i="8"/>
  <c r="AC286" i="8"/>
  <c r="AC168" i="8"/>
  <c r="AL32" i="9"/>
  <c r="AG32" i="9"/>
  <c r="Y102" i="9"/>
  <c r="AB102" i="9" s="1"/>
  <c r="Y176" i="9"/>
  <c r="AB176" i="9" s="1"/>
  <c r="AC156" i="9"/>
  <c r="AM198" i="9"/>
  <c r="AH198" i="9"/>
  <c r="S100" i="9"/>
  <c r="R100" i="9"/>
  <c r="P232" i="8"/>
  <c r="P253" i="8"/>
  <c r="R219" i="8"/>
  <c r="AL188" i="9"/>
  <c r="AG188" i="9"/>
  <c r="AC66" i="9"/>
  <c r="AL81" i="9"/>
  <c r="AG81" i="9"/>
  <c r="AG54" i="9"/>
  <c r="AL54" i="9"/>
  <c r="Y124" i="9"/>
  <c r="AB124" i="9" s="1"/>
  <c r="AG47" i="9"/>
  <c r="AL47" i="9"/>
  <c r="AH145" i="9"/>
  <c r="AM145" i="9"/>
  <c r="AL190" i="9"/>
  <c r="AG190" i="9"/>
  <c r="Y89" i="9"/>
  <c r="AB89" i="9" s="1"/>
  <c r="S287" i="8"/>
  <c r="S226" i="8"/>
  <c r="AH86" i="9"/>
  <c r="AM86" i="9"/>
  <c r="AG68" i="9"/>
  <c r="AL68" i="9"/>
  <c r="AB12" i="8"/>
  <c r="AC238" i="8" s="1"/>
  <c r="W262" i="8"/>
  <c r="AC261" i="8"/>
  <c r="AC11" i="8"/>
  <c r="AC14" i="8"/>
  <c r="AC236" i="8"/>
  <c r="K183" i="9"/>
  <c r="N183" i="9"/>
  <c r="J183" i="9"/>
  <c r="V183" i="9" s="1"/>
  <c r="AG144" i="9"/>
  <c r="AL144" i="9"/>
  <c r="AG79" i="9"/>
  <c r="AL79" i="9"/>
  <c r="W58" i="9"/>
  <c r="U58" i="9"/>
  <c r="AL51" i="9"/>
  <c r="AG51" i="9"/>
  <c r="AC13" i="8"/>
  <c r="AC136" i="8"/>
  <c r="AC225" i="8"/>
  <c r="AC285" i="8"/>
  <c r="Y94" i="9"/>
  <c r="AB94" i="9" s="1"/>
  <c r="Y119" i="8"/>
  <c r="AC10" i="8"/>
  <c r="AC239" i="8"/>
  <c r="Y158" i="9"/>
  <c r="AB158" i="9" s="1"/>
  <c r="S277" i="8"/>
  <c r="AC126" i="9"/>
  <c r="AC52" i="8"/>
  <c r="AC280" i="8"/>
  <c r="AC269" i="8"/>
  <c r="AC139" i="8"/>
  <c r="AC45" i="9"/>
  <c r="AC35" i="8"/>
  <c r="AC246" i="8"/>
  <c r="AC149" i="9"/>
  <c r="Y173" i="9"/>
  <c r="AB173" i="9" s="1"/>
  <c r="AC101" i="9"/>
  <c r="AC150" i="9"/>
  <c r="AC21" i="8"/>
  <c r="Y162" i="9"/>
  <c r="AB162" i="9" s="1"/>
  <c r="AC197" i="9"/>
  <c r="P231" i="8"/>
  <c r="AC84" i="9"/>
  <c r="Y34" i="9"/>
  <c r="AB34" i="9" s="1"/>
  <c r="AC271" i="8"/>
  <c r="AC141" i="8"/>
  <c r="AH133" i="9"/>
  <c r="AM133" i="9"/>
  <c r="Y118" i="9"/>
  <c r="AB118" i="9" s="1"/>
  <c r="O40" i="9"/>
  <c r="AC216" i="9"/>
  <c r="AG15" i="8"/>
  <c r="AL15" i="8"/>
  <c r="AL111" i="9"/>
  <c r="AG111" i="9"/>
  <c r="AM159" i="9"/>
  <c r="AH159" i="9"/>
  <c r="AC55" i="9"/>
  <c r="O129" i="9"/>
  <c r="Y92" i="9"/>
  <c r="AB92" i="9" s="1"/>
  <c r="AG37" i="9"/>
  <c r="AL37" i="9"/>
  <c r="AC289" i="8"/>
  <c r="AC207" i="8"/>
  <c r="AM22" i="9"/>
  <c r="AH22" i="9"/>
  <c r="AC83" i="9"/>
  <c r="W85" i="9"/>
  <c r="U85" i="9"/>
  <c r="Y182" i="9"/>
  <c r="AB182" i="9" s="1"/>
  <c r="AC75" i="8"/>
  <c r="AC281" i="8"/>
  <c r="AG194" i="9"/>
  <c r="AL194" i="9"/>
  <c r="AL114" i="9"/>
  <c r="AG114" i="9"/>
  <c r="W184" i="9"/>
  <c r="U184" i="9"/>
  <c r="Y169" i="8"/>
  <c r="AM160" i="9"/>
  <c r="AH160" i="9"/>
  <c r="W260" i="8"/>
  <c r="AC250" i="8"/>
  <c r="Y25" i="9"/>
  <c r="AB25" i="9" s="1"/>
  <c r="Y134" i="9"/>
  <c r="AB134" i="9" s="1"/>
  <c r="AH146" i="9"/>
  <c r="AM146" i="9"/>
  <c r="W238" i="8"/>
  <c r="AH137" i="9"/>
  <c r="AM137" i="9"/>
  <c r="AC193" i="9"/>
  <c r="Y60" i="9"/>
  <c r="AB60" i="9" s="1"/>
  <c r="AC28" i="8"/>
  <c r="AC254" i="8"/>
  <c r="W71" i="9"/>
  <c r="U71" i="9"/>
  <c r="AC23" i="8"/>
  <c r="Y165" i="9"/>
  <c r="AB165" i="9" s="1"/>
  <c r="Y108" i="9"/>
  <c r="AB108" i="9" s="1"/>
  <c r="AC46" i="9"/>
  <c r="AC53" i="8"/>
  <c r="AM31" i="9"/>
  <c r="AH31" i="9"/>
  <c r="Y175" i="9"/>
  <c r="AB175" i="9" s="1"/>
  <c r="AC117" i="8"/>
  <c r="W163" i="9"/>
  <c r="U163" i="9"/>
  <c r="Y42" i="9"/>
  <c r="AB42" i="9" s="1"/>
  <c r="Y208" i="9"/>
  <c r="AB208" i="9" s="1"/>
  <c r="S252" i="8"/>
  <c r="S283" i="8"/>
  <c r="AL16" i="8"/>
  <c r="AG16" i="8"/>
  <c r="S88" i="9"/>
  <c r="R88" i="9"/>
  <c r="AC186" i="9"/>
  <c r="AC199" i="9"/>
  <c r="AC266" i="8"/>
  <c r="AC105" i="8"/>
  <c r="AC69" i="9"/>
  <c r="AC113" i="9"/>
  <c r="AM181" i="9"/>
  <c r="AH181" i="9"/>
  <c r="AG115" i="9"/>
  <c r="AL115" i="9"/>
  <c r="AG116" i="9"/>
  <c r="AL116" i="9"/>
  <c r="Y122" i="9" l="1"/>
  <c r="AB122" i="9" s="1"/>
  <c r="R154" i="9"/>
  <c r="S154" i="9"/>
  <c r="K39" i="9"/>
  <c r="O39" i="9" s="1"/>
  <c r="N39" i="9"/>
  <c r="Y63" i="9"/>
  <c r="AB63" i="9" s="1"/>
  <c r="U201" i="9"/>
  <c r="W201" i="9"/>
  <c r="O214" i="9"/>
  <c r="J164" i="9"/>
  <c r="V164" i="9" s="1"/>
  <c r="N164" i="9"/>
  <c r="K164" i="9"/>
  <c r="Y172" i="9"/>
  <c r="AB172" i="9" s="1"/>
  <c r="W148" i="9"/>
  <c r="U148" i="9"/>
  <c r="O57" i="9"/>
  <c r="U91" i="9"/>
  <c r="W91" i="9"/>
  <c r="W82" i="9"/>
  <c r="U82" i="9"/>
  <c r="U26" i="9"/>
  <c r="W26" i="9"/>
  <c r="U29" i="9"/>
  <c r="W29" i="9"/>
  <c r="W195" i="9"/>
  <c r="U195" i="9"/>
  <c r="R242" i="8"/>
  <c r="P242" i="8" s="1"/>
  <c r="AC277" i="8"/>
  <c r="AC175" i="9"/>
  <c r="AL193" i="9"/>
  <c r="AG193" i="9"/>
  <c r="AL207" i="8"/>
  <c r="AG207" i="8"/>
  <c r="AH116" i="9"/>
  <c r="AM116" i="9"/>
  <c r="AG199" i="9"/>
  <c r="AL199" i="9"/>
  <c r="AH16" i="8"/>
  <c r="AM16" i="8"/>
  <c r="AC25" i="9"/>
  <c r="AC182" i="9"/>
  <c r="Y85" i="9"/>
  <c r="AB85" i="9" s="1"/>
  <c r="AH37" i="9"/>
  <c r="AM37" i="9"/>
  <c r="AH15" i="8"/>
  <c r="AM15" i="8"/>
  <c r="AC162" i="9"/>
  <c r="AG150" i="9"/>
  <c r="AL150" i="9"/>
  <c r="AG126" i="9"/>
  <c r="AL126" i="9"/>
  <c r="W267" i="8"/>
  <c r="AB119" i="8"/>
  <c r="W284" i="8"/>
  <c r="W248" i="8"/>
  <c r="AL136" i="8"/>
  <c r="AG136" i="8"/>
  <c r="Y58" i="9"/>
  <c r="AB58" i="9" s="1"/>
  <c r="AM188" i="9"/>
  <c r="AH188" i="9"/>
  <c r="AC176" i="9"/>
  <c r="AM32" i="9"/>
  <c r="AH32" i="9"/>
  <c r="AC278" i="8"/>
  <c r="AC247" i="8"/>
  <c r="AC19" i="8"/>
  <c r="AC264" i="8"/>
  <c r="AC240" i="8"/>
  <c r="AG20" i="8"/>
  <c r="AL20" i="8"/>
  <c r="AL70" i="9"/>
  <c r="AG70" i="9"/>
  <c r="AC41" i="9"/>
  <c r="AH87" i="9"/>
  <c r="AM87" i="9"/>
  <c r="AB77" i="8"/>
  <c r="W282" i="8"/>
  <c r="W235" i="8"/>
  <c r="W224" i="8"/>
  <c r="AG78" i="8"/>
  <c r="AL78" i="8"/>
  <c r="AG206" i="8"/>
  <c r="AL206" i="8"/>
  <c r="S262" i="8"/>
  <c r="S248" i="8"/>
  <c r="AG97" i="8"/>
  <c r="AL97" i="8"/>
  <c r="AG166" i="9"/>
  <c r="AL166" i="9"/>
  <c r="AL210" i="8"/>
  <c r="AG210" i="8"/>
  <c r="AG9" i="8"/>
  <c r="AL9" i="8"/>
  <c r="AH131" i="9"/>
  <c r="AM131" i="9"/>
  <c r="AH174" i="9"/>
  <c r="AM174" i="9"/>
  <c r="AL140" i="8"/>
  <c r="AG140" i="8"/>
  <c r="AB98" i="8"/>
  <c r="W283" i="8"/>
  <c r="W252" i="8"/>
  <c r="AG132" i="9"/>
  <c r="AL132" i="9"/>
  <c r="AG128" i="9"/>
  <c r="AL128" i="9"/>
  <c r="AC109" i="9"/>
  <c r="AL120" i="9"/>
  <c r="AG120" i="9"/>
  <c r="AH64" i="9"/>
  <c r="AM64" i="9"/>
  <c r="AL28" i="8"/>
  <c r="AG28" i="8"/>
  <c r="AL113" i="9"/>
  <c r="AG113" i="9"/>
  <c r="AL69" i="9"/>
  <c r="AG69" i="9"/>
  <c r="AG105" i="8"/>
  <c r="AL105" i="8"/>
  <c r="AC208" i="9"/>
  <c r="Y163" i="9"/>
  <c r="AB163" i="9" s="1"/>
  <c r="AL53" i="8"/>
  <c r="AG53" i="8"/>
  <c r="AC245" i="8"/>
  <c r="Y71" i="9"/>
  <c r="AB71" i="9" s="1"/>
  <c r="AC60" i="9"/>
  <c r="AH114" i="9"/>
  <c r="AM114" i="9"/>
  <c r="AG83" i="9"/>
  <c r="AL83" i="9"/>
  <c r="AC92" i="9"/>
  <c r="S40" i="9"/>
  <c r="R40" i="9"/>
  <c r="AL197" i="9"/>
  <c r="AG197" i="9"/>
  <c r="AG35" i="8"/>
  <c r="AL35" i="8"/>
  <c r="AG52" i="8"/>
  <c r="AL52" i="8"/>
  <c r="AG10" i="8"/>
  <c r="AL10" i="8"/>
  <c r="AG14" i="8"/>
  <c r="AL14" i="8"/>
  <c r="AC262" i="8"/>
  <c r="AC12" i="8"/>
  <c r="AH47" i="9"/>
  <c r="AM47" i="9"/>
  <c r="AH54" i="9"/>
  <c r="AM54" i="9"/>
  <c r="AH81" i="9"/>
  <c r="AM81" i="9"/>
  <c r="P219" i="8"/>
  <c r="P5" i="8" s="1"/>
  <c r="R5" i="8"/>
  <c r="R4" i="8" s="1"/>
  <c r="AC102" i="9"/>
  <c r="AL168" i="8"/>
  <c r="AG168" i="8"/>
  <c r="AG204" i="9"/>
  <c r="AL204" i="9"/>
  <c r="Y17" i="9"/>
  <c r="AB17" i="9" s="1"/>
  <c r="AC80" i="9"/>
  <c r="AC215" i="9"/>
  <c r="AH123" i="9"/>
  <c r="AM123" i="9"/>
  <c r="AC112" i="9"/>
  <c r="Y110" i="9"/>
  <c r="AB110" i="9" s="1"/>
  <c r="AG179" i="8"/>
  <c r="AL179" i="8"/>
  <c r="AG36" i="9"/>
  <c r="AL36" i="9"/>
  <c r="AL203" i="9"/>
  <c r="AG203" i="9"/>
  <c r="AH138" i="9"/>
  <c r="AM138" i="9"/>
  <c r="AG167" i="9"/>
  <c r="AL167" i="9"/>
  <c r="AL24" i="8"/>
  <c r="AG24" i="8"/>
  <c r="AG180" i="9"/>
  <c r="AL180" i="9"/>
  <c r="AM74" i="9"/>
  <c r="AH74" i="9"/>
  <c r="AH72" i="9"/>
  <c r="AM72" i="9"/>
  <c r="AM152" i="9"/>
  <c r="AH152" i="9"/>
  <c r="S232" i="8"/>
  <c r="S263" i="8"/>
  <c r="S253" i="8"/>
  <c r="U219" i="8"/>
  <c r="AL186" i="9"/>
  <c r="AG186" i="9"/>
  <c r="W88" i="9"/>
  <c r="U88" i="9"/>
  <c r="AM115" i="9"/>
  <c r="AH115" i="9"/>
  <c r="AG117" i="8"/>
  <c r="AL117" i="8"/>
  <c r="AL46" i="9"/>
  <c r="AG46" i="9"/>
  <c r="AC108" i="9"/>
  <c r="AL23" i="8"/>
  <c r="AG23" i="8"/>
  <c r="AC134" i="9"/>
  <c r="W287" i="8"/>
  <c r="AB169" i="8"/>
  <c r="W226" i="8"/>
  <c r="AM194" i="9"/>
  <c r="AH194" i="9"/>
  <c r="AL75" i="8"/>
  <c r="AG75" i="8"/>
  <c r="AG216" i="9"/>
  <c r="AL216" i="9"/>
  <c r="AL84" i="9"/>
  <c r="AG84" i="9"/>
  <c r="AG21" i="8"/>
  <c r="AL21" i="8"/>
  <c r="AL101" i="9"/>
  <c r="AG101" i="9"/>
  <c r="AG149" i="9"/>
  <c r="AL149" i="9"/>
  <c r="AL45" i="9"/>
  <c r="AG45" i="9"/>
  <c r="AL139" i="8"/>
  <c r="AG139" i="8"/>
  <c r="AC94" i="9"/>
  <c r="AH51" i="9"/>
  <c r="AM51" i="9"/>
  <c r="AH79" i="9"/>
  <c r="AM79" i="9"/>
  <c r="AL11" i="8"/>
  <c r="AG11" i="8"/>
  <c r="W277" i="8"/>
  <c r="AM68" i="9"/>
  <c r="AH68" i="9"/>
  <c r="AC89" i="9"/>
  <c r="AC124" i="9"/>
  <c r="R228" i="8"/>
  <c r="P228" i="8" s="1"/>
  <c r="P223" i="8"/>
  <c r="P279" i="8"/>
  <c r="R291" i="8"/>
  <c r="P291" i="8" s="1"/>
  <c r="AB38" i="8"/>
  <c r="W233" i="8"/>
  <c r="W251" i="8"/>
  <c r="AC73" i="9"/>
  <c r="AL43" i="9"/>
  <c r="AG43" i="9"/>
  <c r="AM147" i="9"/>
  <c r="AH147" i="9"/>
  <c r="AC50" i="9"/>
  <c r="AC76" i="9"/>
  <c r="AL171" i="8"/>
  <c r="AG171" i="8"/>
  <c r="AM217" i="9"/>
  <c r="AH217" i="9"/>
  <c r="Y161" i="9"/>
  <c r="AB161" i="9" s="1"/>
  <c r="S189" i="9"/>
  <c r="R189" i="9"/>
  <c r="AL151" i="9"/>
  <c r="AG151" i="9"/>
  <c r="AC56" i="9"/>
  <c r="AL121" i="9"/>
  <c r="AG121" i="9"/>
  <c r="AC260" i="8"/>
  <c r="AM90" i="9"/>
  <c r="AH90" i="9"/>
  <c r="AH185" i="9"/>
  <c r="AM185" i="9"/>
  <c r="AH67" i="9"/>
  <c r="AM67" i="9"/>
  <c r="AC48" i="9"/>
  <c r="AG65" i="9"/>
  <c r="AL65" i="9"/>
  <c r="AG30" i="8"/>
  <c r="AL30" i="8"/>
  <c r="AC213" i="9"/>
  <c r="AC130" i="9"/>
  <c r="AC187" i="9"/>
  <c r="Y27" i="8"/>
  <c r="S231" i="8"/>
  <c r="AC42" i="9"/>
  <c r="AC165" i="9"/>
  <c r="Y184" i="9"/>
  <c r="AB184" i="9" s="1"/>
  <c r="S129" i="9"/>
  <c r="R129" i="9"/>
  <c r="AL55" i="9"/>
  <c r="AG55" i="9"/>
  <c r="AH111" i="9"/>
  <c r="AM111" i="9"/>
  <c r="AC118" i="9"/>
  <c r="AL141" i="8"/>
  <c r="AG141" i="8"/>
  <c r="AC34" i="9"/>
  <c r="AC173" i="9"/>
  <c r="AC158" i="9"/>
  <c r="AG13" i="8"/>
  <c r="AL13" i="8"/>
  <c r="AM144" i="9"/>
  <c r="AH144" i="9"/>
  <c r="O183" i="9"/>
  <c r="W249" i="8"/>
  <c r="AM190" i="9"/>
  <c r="AH190" i="9"/>
  <c r="AG66" i="9"/>
  <c r="AL66" i="9"/>
  <c r="P263" i="8"/>
  <c r="R273" i="8"/>
  <c r="P273" i="8" s="1"/>
  <c r="W100" i="9"/>
  <c r="U100" i="9"/>
  <c r="AG156" i="9"/>
  <c r="AL156" i="9"/>
  <c r="AC142" i="9"/>
  <c r="AL192" i="9"/>
  <c r="AG192" i="9"/>
  <c r="AM170" i="9"/>
  <c r="AH170" i="9"/>
  <c r="AG99" i="8"/>
  <c r="AL99" i="8"/>
  <c r="Y205" i="9"/>
  <c r="AB205" i="9" s="1"/>
  <c r="AC44" i="9"/>
  <c r="AG125" i="8"/>
  <c r="AL125" i="8"/>
  <c r="AH18" i="8"/>
  <c r="AM18" i="8"/>
  <c r="AC211" i="9"/>
  <c r="Y103" i="9"/>
  <c r="AB103" i="9" s="1"/>
  <c r="Y143" i="9"/>
  <c r="AB143" i="9" s="1"/>
  <c r="W96" i="9"/>
  <c r="U96" i="9"/>
  <c r="AH209" i="9"/>
  <c r="AM209" i="9"/>
  <c r="R256" i="8"/>
  <c r="P256" i="8" s="1"/>
  <c r="AL212" i="9"/>
  <c r="AG212" i="9"/>
  <c r="O155" i="9"/>
  <c r="AC49" i="9"/>
  <c r="AG153" i="9"/>
  <c r="AL153" i="9"/>
  <c r="AH61" i="9"/>
  <c r="AM61" i="9"/>
  <c r="AC127" i="9"/>
  <c r="Y157" i="9"/>
  <c r="AB157" i="9" s="1"/>
  <c r="W135" i="9"/>
  <c r="U135" i="9"/>
  <c r="AC122" i="9" l="1"/>
  <c r="W154" i="9"/>
  <c r="U154" i="9"/>
  <c r="AC63" i="9"/>
  <c r="Y201" i="9"/>
  <c r="AB201" i="9" s="1"/>
  <c r="S214" i="9"/>
  <c r="R214" i="9"/>
  <c r="O164" i="9"/>
  <c r="AC172" i="9"/>
  <c r="Y29" i="9"/>
  <c r="AB29" i="9" s="1"/>
  <c r="Y82" i="9"/>
  <c r="AB82" i="9" s="1"/>
  <c r="Y148" i="9"/>
  <c r="AB148" i="9" s="1"/>
  <c r="S39" i="9"/>
  <c r="R39" i="9"/>
  <c r="R57" i="9"/>
  <c r="S57" i="9"/>
  <c r="J93" i="9"/>
  <c r="V93" i="9" s="1"/>
  <c r="N93" i="9"/>
  <c r="K93" i="9"/>
  <c r="Y91" i="9"/>
  <c r="AB91" i="9" s="1"/>
  <c r="Y195" i="9"/>
  <c r="AB195" i="9" s="1"/>
  <c r="Y26" i="9"/>
  <c r="AB26" i="9" s="1"/>
  <c r="U242" i="8"/>
  <c r="S242" i="8" s="1"/>
  <c r="Y135" i="9"/>
  <c r="AB135" i="9" s="1"/>
  <c r="AC143" i="9"/>
  <c r="AG211" i="9"/>
  <c r="AL211" i="9"/>
  <c r="AH125" i="8"/>
  <c r="AM125" i="8"/>
  <c r="AH66" i="9"/>
  <c r="AM66" i="9"/>
  <c r="S183" i="9"/>
  <c r="R183" i="9"/>
  <c r="AG34" i="9"/>
  <c r="AL34" i="9"/>
  <c r="AM55" i="9"/>
  <c r="AH55" i="9"/>
  <c r="AL165" i="9"/>
  <c r="AG165" i="9"/>
  <c r="AH121" i="9"/>
  <c r="AM121" i="9"/>
  <c r="AC161" i="9"/>
  <c r="AH43" i="9"/>
  <c r="AM43" i="9"/>
  <c r="AG94" i="9"/>
  <c r="AL94" i="9"/>
  <c r="AL269" i="8"/>
  <c r="AG269" i="8"/>
  <c r="AM45" i="9"/>
  <c r="AH45" i="9"/>
  <c r="AG108" i="9"/>
  <c r="AL108" i="9"/>
  <c r="Y88" i="9"/>
  <c r="AB88" i="9" s="1"/>
  <c r="S279" i="8"/>
  <c r="U291" i="8"/>
  <c r="S291" i="8" s="1"/>
  <c r="AG234" i="8"/>
  <c r="AL234" i="8"/>
  <c r="AG112" i="9"/>
  <c r="AL112" i="9"/>
  <c r="AM168" i="8"/>
  <c r="AH168" i="8"/>
  <c r="AM14" i="8"/>
  <c r="AH14" i="8"/>
  <c r="AH10" i="8"/>
  <c r="AM10" i="8"/>
  <c r="AL280" i="8"/>
  <c r="AG280" i="8"/>
  <c r="AL266" i="8"/>
  <c r="AG266" i="8"/>
  <c r="AL254" i="8"/>
  <c r="AG254" i="8"/>
  <c r="AH140" i="8"/>
  <c r="AM140" i="8"/>
  <c r="AG270" i="8"/>
  <c r="AL270" i="8"/>
  <c r="AG237" i="8"/>
  <c r="AL237" i="8"/>
  <c r="AL41" i="9"/>
  <c r="AG41" i="9"/>
  <c r="AM70" i="9"/>
  <c r="AH70" i="9"/>
  <c r="AG265" i="8"/>
  <c r="AL265" i="8"/>
  <c r="AM20" i="8"/>
  <c r="AH20" i="8"/>
  <c r="AG285" i="8"/>
  <c r="AL285" i="8"/>
  <c r="AC267" i="8"/>
  <c r="AC119" i="8"/>
  <c r="AC284" i="8"/>
  <c r="AC85" i="9"/>
  <c r="AH199" i="9"/>
  <c r="AM199" i="9"/>
  <c r="AL289" i="8"/>
  <c r="AG289" i="8"/>
  <c r="AH193" i="9"/>
  <c r="AM193" i="9"/>
  <c r="AL127" i="9"/>
  <c r="AG127" i="9"/>
  <c r="AL49" i="9"/>
  <c r="AG49" i="9"/>
  <c r="AC157" i="9"/>
  <c r="AH212" i="9"/>
  <c r="AM212" i="9"/>
  <c r="AG44" i="9"/>
  <c r="AL44" i="9"/>
  <c r="AM99" i="8"/>
  <c r="AH99" i="8"/>
  <c r="Y100" i="9"/>
  <c r="AB100" i="9" s="1"/>
  <c r="AG42" i="9"/>
  <c r="AL42" i="9"/>
  <c r="AB27" i="8"/>
  <c r="W232" i="8"/>
  <c r="W253" i="8"/>
  <c r="Y219" i="8"/>
  <c r="AL187" i="9"/>
  <c r="AG187" i="9"/>
  <c r="AM30" i="8"/>
  <c r="AH30" i="8"/>
  <c r="AH65" i="9"/>
  <c r="AM65" i="9"/>
  <c r="AL250" i="8"/>
  <c r="AG250" i="8"/>
  <c r="AH151" i="9"/>
  <c r="AM151" i="9"/>
  <c r="AL73" i="9"/>
  <c r="AG73" i="9"/>
  <c r="AL238" i="8"/>
  <c r="AG238" i="8"/>
  <c r="AG261" i="8"/>
  <c r="AL261" i="8"/>
  <c r="AH149" i="9"/>
  <c r="AM149" i="9"/>
  <c r="AM216" i="9"/>
  <c r="AH216" i="9"/>
  <c r="AC169" i="8"/>
  <c r="AC287" i="8"/>
  <c r="AC226" i="8"/>
  <c r="AM24" i="8"/>
  <c r="AH24" i="8"/>
  <c r="AH167" i="9"/>
  <c r="AM167" i="9"/>
  <c r="AL288" i="8"/>
  <c r="AG288" i="8"/>
  <c r="AC17" i="9"/>
  <c r="AG286" i="8"/>
  <c r="AL286" i="8"/>
  <c r="AC249" i="8"/>
  <c r="AL239" i="8"/>
  <c r="AG239" i="8"/>
  <c r="AM52" i="8"/>
  <c r="AH52" i="8"/>
  <c r="AM35" i="8"/>
  <c r="AH35" i="8"/>
  <c r="AM197" i="9"/>
  <c r="AH197" i="9"/>
  <c r="AM53" i="8"/>
  <c r="AH53" i="8"/>
  <c r="AH69" i="9"/>
  <c r="AM69" i="9"/>
  <c r="AM113" i="9"/>
  <c r="AH113" i="9"/>
  <c r="AH120" i="9"/>
  <c r="AM120" i="9"/>
  <c r="AM132" i="9"/>
  <c r="AH132" i="9"/>
  <c r="AM9" i="8"/>
  <c r="AH9" i="8"/>
  <c r="AM97" i="8"/>
  <c r="AH97" i="8"/>
  <c r="AM206" i="8"/>
  <c r="AH206" i="8"/>
  <c r="AL19" i="8"/>
  <c r="AG19" i="8"/>
  <c r="AG176" i="9"/>
  <c r="AL176" i="9"/>
  <c r="AC58" i="9"/>
  <c r="AM136" i="8"/>
  <c r="AH136" i="8"/>
  <c r="AM126" i="9"/>
  <c r="AH126" i="9"/>
  <c r="AC103" i="9"/>
  <c r="AL268" i="8"/>
  <c r="AG268" i="8"/>
  <c r="S155" i="9"/>
  <c r="R155" i="9"/>
  <c r="Y96" i="9"/>
  <c r="AB96" i="9" s="1"/>
  <c r="AC205" i="9"/>
  <c r="AM192" i="9"/>
  <c r="AH192" i="9"/>
  <c r="AL142" i="9"/>
  <c r="AG142" i="9"/>
  <c r="AL158" i="9"/>
  <c r="AG158" i="9"/>
  <c r="AM141" i="8"/>
  <c r="AH141" i="8"/>
  <c r="AG271" i="8"/>
  <c r="AL271" i="8"/>
  <c r="AG118" i="9"/>
  <c r="AL118" i="9"/>
  <c r="AG213" i="9"/>
  <c r="AL213" i="9"/>
  <c r="W189" i="9"/>
  <c r="U189" i="9"/>
  <c r="AH171" i="8"/>
  <c r="AM171" i="8"/>
  <c r="AL50" i="9"/>
  <c r="AG50" i="9"/>
  <c r="AC233" i="8"/>
  <c r="AC38" i="8"/>
  <c r="AC251" i="8"/>
  <c r="AG89" i="9"/>
  <c r="AL89" i="9"/>
  <c r="AM139" i="8"/>
  <c r="AH139" i="8"/>
  <c r="AM75" i="8"/>
  <c r="AH75" i="8"/>
  <c r="AM23" i="8"/>
  <c r="AH23" i="8"/>
  <c r="AH117" i="8"/>
  <c r="AM117" i="8"/>
  <c r="S223" i="8"/>
  <c r="U228" i="8"/>
  <c r="S228" i="8" s="1"/>
  <c r="AM180" i="9"/>
  <c r="AH180" i="9"/>
  <c r="AC110" i="9"/>
  <c r="AG215" i="9"/>
  <c r="AL215" i="9"/>
  <c r="AG12" i="8"/>
  <c r="AL12" i="8"/>
  <c r="AG246" i="8"/>
  <c r="AL246" i="8"/>
  <c r="AG92" i="9"/>
  <c r="AL92" i="9"/>
  <c r="AL60" i="9"/>
  <c r="AG60" i="9"/>
  <c r="AH105" i="8"/>
  <c r="AM105" i="8"/>
  <c r="AH28" i="8"/>
  <c r="AM28" i="8"/>
  <c r="AG109" i="9"/>
  <c r="AL109" i="9"/>
  <c r="AM128" i="9"/>
  <c r="AH128" i="9"/>
  <c r="AC98" i="8"/>
  <c r="AC283" i="8"/>
  <c r="AC252" i="8"/>
  <c r="AL260" i="8"/>
  <c r="AG260" i="8"/>
  <c r="AC282" i="8"/>
  <c r="AC77" i="8"/>
  <c r="AC224" i="8"/>
  <c r="AC235" i="8"/>
  <c r="AG182" i="9"/>
  <c r="AL182" i="9"/>
  <c r="AL175" i="9"/>
  <c r="AG175" i="9"/>
  <c r="AH153" i="9"/>
  <c r="AM153" i="9"/>
  <c r="AM156" i="9"/>
  <c r="AH156" i="9"/>
  <c r="AM13" i="8"/>
  <c r="AH13" i="8"/>
  <c r="AG173" i="9"/>
  <c r="AL173" i="9"/>
  <c r="W129" i="9"/>
  <c r="U129" i="9"/>
  <c r="AC184" i="9"/>
  <c r="AL130" i="9"/>
  <c r="AG130" i="9"/>
  <c r="AG48" i="9"/>
  <c r="AL48" i="9"/>
  <c r="AL56" i="9"/>
  <c r="AG56" i="9"/>
  <c r="AL76" i="9"/>
  <c r="AG76" i="9"/>
  <c r="AL124" i="9"/>
  <c r="AG124" i="9"/>
  <c r="AM11" i="8"/>
  <c r="AH11" i="8"/>
  <c r="AM101" i="9"/>
  <c r="AH101" i="9"/>
  <c r="AM21" i="8"/>
  <c r="AH21" i="8"/>
  <c r="AM84" i="9"/>
  <c r="AH84" i="9"/>
  <c r="AL281" i="8"/>
  <c r="AG281" i="8"/>
  <c r="W231" i="8"/>
  <c r="Y242" i="8"/>
  <c r="W242" i="8" s="1"/>
  <c r="AL134" i="9"/>
  <c r="AG134" i="9"/>
  <c r="AL245" i="8"/>
  <c r="AG245" i="8"/>
  <c r="AM46" i="9"/>
  <c r="AH46" i="9"/>
  <c r="AM186" i="9"/>
  <c r="AH186" i="9"/>
  <c r="S219" i="8"/>
  <c r="S5" i="8" s="1"/>
  <c r="U5" i="8"/>
  <c r="U4" i="8" s="1"/>
  <c r="AM203" i="9"/>
  <c r="AH203" i="9"/>
  <c r="AM36" i="9"/>
  <c r="AH36" i="9"/>
  <c r="AM179" i="8"/>
  <c r="AH179" i="8"/>
  <c r="AL80" i="9"/>
  <c r="AG80" i="9"/>
  <c r="AM204" i="9"/>
  <c r="AH204" i="9"/>
  <c r="AG102" i="9"/>
  <c r="AL102" i="9"/>
  <c r="AG236" i="8"/>
  <c r="AL236" i="8"/>
  <c r="W40" i="9"/>
  <c r="U40" i="9"/>
  <c r="AM83" i="9"/>
  <c r="AH83" i="9"/>
  <c r="AC71" i="9"/>
  <c r="AC163" i="9"/>
  <c r="AG208" i="9"/>
  <c r="AL208" i="9"/>
  <c r="AH210" i="8"/>
  <c r="AM210" i="8"/>
  <c r="AH166" i="9"/>
  <c r="AM166" i="9"/>
  <c r="U256" i="8"/>
  <c r="S256" i="8" s="1"/>
  <c r="U273" i="8"/>
  <c r="S273" i="8" s="1"/>
  <c r="AM78" i="8"/>
  <c r="AH78" i="8"/>
  <c r="AL225" i="8"/>
  <c r="AG225" i="8"/>
  <c r="AH150" i="9"/>
  <c r="AM150" i="9"/>
  <c r="AL162" i="9"/>
  <c r="AG162" i="9"/>
  <c r="AG25" i="9"/>
  <c r="AL25" i="9"/>
  <c r="AH207" i="8"/>
  <c r="AM207" i="8"/>
  <c r="AG122" i="9" l="1"/>
  <c r="AL122" i="9"/>
  <c r="Y154" i="9"/>
  <c r="AB154" i="9" s="1"/>
  <c r="AG63" i="9"/>
  <c r="AL63" i="9"/>
  <c r="AC201" i="9"/>
  <c r="U214" i="9"/>
  <c r="W214" i="9"/>
  <c r="S164" i="9"/>
  <c r="R164" i="9"/>
  <c r="AL172" i="9"/>
  <c r="AG172" i="9"/>
  <c r="AC26" i="9"/>
  <c r="AC91" i="9"/>
  <c r="U39" i="9"/>
  <c r="W39" i="9"/>
  <c r="AC82" i="9"/>
  <c r="AC29" i="9"/>
  <c r="AC195" i="9"/>
  <c r="O93" i="9"/>
  <c r="W57" i="9"/>
  <c r="U57" i="9"/>
  <c r="AC148" i="9"/>
  <c r="Y256" i="8"/>
  <c r="W256" i="8" s="1"/>
  <c r="AH25" i="9"/>
  <c r="AM25" i="9"/>
  <c r="AM162" i="9"/>
  <c r="AH162" i="9"/>
  <c r="AL163" i="9"/>
  <c r="AG163" i="9"/>
  <c r="AM134" i="9"/>
  <c r="AH134" i="9"/>
  <c r="AM124" i="9"/>
  <c r="AH124" i="9"/>
  <c r="AH76" i="9"/>
  <c r="AM76" i="9"/>
  <c r="AH175" i="9"/>
  <c r="AM175" i="9"/>
  <c r="AM182" i="9"/>
  <c r="AH182" i="9"/>
  <c r="AG77" i="8"/>
  <c r="AL77" i="8"/>
  <c r="AC231" i="8"/>
  <c r="AM109" i="9"/>
  <c r="AH109" i="9"/>
  <c r="AH92" i="9"/>
  <c r="AM92" i="9"/>
  <c r="AM246" i="8"/>
  <c r="AH246" i="8"/>
  <c r="AL249" i="8"/>
  <c r="AG249" i="8"/>
  <c r="AM50" i="9"/>
  <c r="AH50" i="9"/>
  <c r="AH213" i="9"/>
  <c r="AM213" i="9"/>
  <c r="AH158" i="9"/>
  <c r="AM158" i="9"/>
  <c r="AH142" i="9"/>
  <c r="AM142" i="9"/>
  <c r="AC96" i="9"/>
  <c r="AG278" i="8"/>
  <c r="AL278" i="8"/>
  <c r="AG264" i="8"/>
  <c r="AL264" i="8"/>
  <c r="AH261" i="8"/>
  <c r="AM261" i="8"/>
  <c r="AM42" i="9"/>
  <c r="AH42" i="9"/>
  <c r="AG157" i="9"/>
  <c r="AL157" i="9"/>
  <c r="AM49" i="9"/>
  <c r="AH49" i="9"/>
  <c r="AM234" i="8"/>
  <c r="AH234" i="8"/>
  <c r="AC88" i="9"/>
  <c r="AM108" i="9"/>
  <c r="AH108" i="9"/>
  <c r="AH94" i="9"/>
  <c r="AM94" i="9"/>
  <c r="AH225" i="8"/>
  <c r="AM225" i="8"/>
  <c r="AM208" i="9"/>
  <c r="AH208" i="9"/>
  <c r="AL71" i="9"/>
  <c r="AG71" i="9"/>
  <c r="AM236" i="8"/>
  <c r="AH236" i="8"/>
  <c r="AM80" i="9"/>
  <c r="AH80" i="9"/>
  <c r="AM281" i="8"/>
  <c r="AH281" i="8"/>
  <c r="AH173" i="9"/>
  <c r="AM173" i="9"/>
  <c r="AM89" i="9"/>
  <c r="AH89" i="9"/>
  <c r="AM118" i="9"/>
  <c r="AH118" i="9"/>
  <c r="W155" i="9"/>
  <c r="U155" i="9"/>
  <c r="AH268" i="8"/>
  <c r="AM268" i="8"/>
  <c r="AL58" i="9"/>
  <c r="AG58" i="9"/>
  <c r="AH286" i="8"/>
  <c r="AM286" i="8"/>
  <c r="AM288" i="8"/>
  <c r="AH288" i="8"/>
  <c r="AH238" i="8"/>
  <c r="AM238" i="8"/>
  <c r="AH187" i="9"/>
  <c r="AM187" i="9"/>
  <c r="W219" i="8"/>
  <c r="W5" i="8" s="1"/>
  <c r="Y5" i="8"/>
  <c r="Y4" i="8" s="1"/>
  <c r="AH44" i="9"/>
  <c r="AM44" i="9"/>
  <c r="AH289" i="8"/>
  <c r="AM289" i="8"/>
  <c r="AC248" i="8"/>
  <c r="AH41" i="9"/>
  <c r="AM41" i="9"/>
  <c r="AH254" i="8"/>
  <c r="AM254" i="8"/>
  <c r="AH280" i="8"/>
  <c r="AM280" i="8"/>
  <c r="AM269" i="8"/>
  <c r="AH269" i="8"/>
  <c r="AM34" i="9"/>
  <c r="AH34" i="9"/>
  <c r="Y40" i="9"/>
  <c r="AB40" i="9" s="1"/>
  <c r="AH102" i="9"/>
  <c r="AM102" i="9"/>
  <c r="AL184" i="9"/>
  <c r="AG184" i="9"/>
  <c r="Y129" i="9"/>
  <c r="AB129" i="9" s="1"/>
  <c r="AM60" i="9"/>
  <c r="AH60" i="9"/>
  <c r="AH215" i="9"/>
  <c r="AM215" i="9"/>
  <c r="AG110" i="9"/>
  <c r="AL110" i="9"/>
  <c r="AL38" i="8"/>
  <c r="AG38" i="8"/>
  <c r="Y189" i="9"/>
  <c r="AB189" i="9" s="1"/>
  <c r="AL205" i="9"/>
  <c r="AG205" i="9"/>
  <c r="AH176" i="9"/>
  <c r="AM176" i="9"/>
  <c r="AG247" i="8"/>
  <c r="AL247" i="8"/>
  <c r="AL240" i="8"/>
  <c r="AG240" i="8"/>
  <c r="W223" i="8"/>
  <c r="Y228" i="8"/>
  <c r="W228" i="8" s="1"/>
  <c r="W279" i="8"/>
  <c r="Y291" i="8"/>
  <c r="W291" i="8" s="1"/>
  <c r="AC100" i="9"/>
  <c r="AL85" i="9"/>
  <c r="AG85" i="9"/>
  <c r="AH237" i="8"/>
  <c r="AM237" i="8"/>
  <c r="AM112" i="9"/>
  <c r="AH112" i="9"/>
  <c r="AL161" i="9"/>
  <c r="AG161" i="9"/>
  <c r="W183" i="9"/>
  <c r="U183" i="9"/>
  <c r="AH211" i="9"/>
  <c r="AM211" i="9"/>
  <c r="AL277" i="8"/>
  <c r="AG277" i="8"/>
  <c r="AM245" i="8"/>
  <c r="AH245" i="8"/>
  <c r="AH56" i="9"/>
  <c r="AM56" i="9"/>
  <c r="AH48" i="9"/>
  <c r="AM48" i="9"/>
  <c r="AH130" i="9"/>
  <c r="AM130" i="9"/>
  <c r="AH260" i="8"/>
  <c r="AM260" i="8"/>
  <c r="AG98" i="8"/>
  <c r="AL98" i="8"/>
  <c r="AH12" i="8"/>
  <c r="AM12" i="8"/>
  <c r="AM271" i="8"/>
  <c r="AH271" i="8"/>
  <c r="AG103" i="9"/>
  <c r="AL103" i="9"/>
  <c r="AM19" i="8"/>
  <c r="AH19" i="8"/>
  <c r="AH239" i="8"/>
  <c r="AM239" i="8"/>
  <c r="AL17" i="9"/>
  <c r="AG17" i="9"/>
  <c r="AG169" i="8"/>
  <c r="AL169" i="8"/>
  <c r="AH73" i="9"/>
  <c r="AM73" i="9"/>
  <c r="AM250" i="8"/>
  <c r="AH250" i="8"/>
  <c r="W263" i="8"/>
  <c r="Y273" i="8"/>
  <c r="W273" i="8" s="1"/>
  <c r="AC253" i="8"/>
  <c r="AC27" i="8"/>
  <c r="AC232" i="8"/>
  <c r="AB219" i="8"/>
  <c r="AH127" i="9"/>
  <c r="AM127" i="9"/>
  <c r="AL119" i="8"/>
  <c r="AG119" i="8"/>
  <c r="AM285" i="8"/>
  <c r="AH285" i="8"/>
  <c r="AH265" i="8"/>
  <c r="AM265" i="8"/>
  <c r="AH270" i="8"/>
  <c r="AM270" i="8"/>
  <c r="AM266" i="8"/>
  <c r="AH266" i="8"/>
  <c r="AH165" i="9"/>
  <c r="AM165" i="9"/>
  <c r="AG143" i="9"/>
  <c r="AL143" i="9"/>
  <c r="AC135" i="9"/>
  <c r="AM122" i="9" l="1"/>
  <c r="AH122" i="9"/>
  <c r="AC154" i="9"/>
  <c r="AH63" i="9"/>
  <c r="AM63" i="9"/>
  <c r="AG201" i="9"/>
  <c r="AL201" i="9"/>
  <c r="Y214" i="9"/>
  <c r="AB214" i="9" s="1"/>
  <c r="W164" i="9"/>
  <c r="U164" i="9"/>
  <c r="AH172" i="9"/>
  <c r="AM172" i="9"/>
  <c r="Y57" i="9"/>
  <c r="AB57" i="9" s="1"/>
  <c r="AG195" i="9"/>
  <c r="AL195" i="9"/>
  <c r="Y39" i="9"/>
  <c r="AB39" i="9" s="1"/>
  <c r="AL26" i="9"/>
  <c r="AG26" i="9"/>
  <c r="AL148" i="9"/>
  <c r="AG148" i="9"/>
  <c r="S93" i="9"/>
  <c r="R93" i="9"/>
  <c r="AL82" i="9"/>
  <c r="AG82" i="9"/>
  <c r="AG29" i="9"/>
  <c r="AL29" i="9"/>
  <c r="AG91" i="9"/>
  <c r="AL91" i="9"/>
  <c r="AG267" i="8"/>
  <c r="AL267" i="8"/>
  <c r="AM143" i="9"/>
  <c r="AH143" i="9"/>
  <c r="AL27" i="8"/>
  <c r="AG27" i="8"/>
  <c r="AE219" i="8"/>
  <c r="AL135" i="9"/>
  <c r="AG135" i="9"/>
  <c r="AH98" i="8"/>
  <c r="AM98" i="8"/>
  <c r="AM161" i="9"/>
  <c r="AH161" i="9"/>
  <c r="AC189" i="9"/>
  <c r="AL251" i="8"/>
  <c r="AG251" i="8"/>
  <c r="AM38" i="8"/>
  <c r="AH38" i="8"/>
  <c r="AB242" i="8"/>
  <c r="AC242" i="8" s="1"/>
  <c r="AM77" i="8"/>
  <c r="AH77" i="8"/>
  <c r="AL282" i="8"/>
  <c r="AG282" i="8"/>
  <c r="AL248" i="8"/>
  <c r="AG248" i="8"/>
  <c r="AG284" i="8"/>
  <c r="AL284" i="8"/>
  <c r="AM119" i="8"/>
  <c r="AH119" i="8"/>
  <c r="AB5" i="8"/>
  <c r="AB4" i="8" s="1"/>
  <c r="AC219" i="8"/>
  <c r="AC5" i="8" s="1"/>
  <c r="AC223" i="8"/>
  <c r="AB228" i="8"/>
  <c r="AC228" i="8" s="1"/>
  <c r="AL287" i="8"/>
  <c r="AG287" i="8"/>
  <c r="AH17" i="9"/>
  <c r="AM17" i="9"/>
  <c r="AC263" i="8"/>
  <c r="AB273" i="8"/>
  <c r="AC273" i="8" s="1"/>
  <c r="AC279" i="8"/>
  <c r="AB291" i="8"/>
  <c r="AC291" i="8" s="1"/>
  <c r="AG283" i="8"/>
  <c r="AL283" i="8"/>
  <c r="AG100" i="9"/>
  <c r="AL100" i="9"/>
  <c r="AL88" i="9"/>
  <c r="AG88" i="9"/>
  <c r="AH157" i="9"/>
  <c r="AM157" i="9"/>
  <c r="AH103" i="9"/>
  <c r="AM103" i="9"/>
  <c r="AG252" i="8"/>
  <c r="AL252" i="8"/>
  <c r="AG262" i="8"/>
  <c r="AL262" i="8"/>
  <c r="AE273" i="8"/>
  <c r="AC129" i="9"/>
  <c r="AH58" i="9"/>
  <c r="AM58" i="9"/>
  <c r="AM71" i="9"/>
  <c r="AH71" i="9"/>
  <c r="AH278" i="8"/>
  <c r="AM278" i="8"/>
  <c r="AL235" i="8"/>
  <c r="AG235" i="8"/>
  <c r="AH163" i="9"/>
  <c r="AM163" i="9"/>
  <c r="AL233" i="8"/>
  <c r="AG233" i="8"/>
  <c r="AG226" i="8"/>
  <c r="AL226" i="8"/>
  <c r="AM169" i="8"/>
  <c r="AH169" i="8"/>
  <c r="AG231" i="8"/>
  <c r="AL231" i="8"/>
  <c r="AH277" i="8"/>
  <c r="AM277" i="8"/>
  <c r="Y183" i="9"/>
  <c r="AB183" i="9" s="1"/>
  <c r="AH85" i="9"/>
  <c r="AM85" i="9"/>
  <c r="AE256" i="8"/>
  <c r="AH240" i="8"/>
  <c r="AM240" i="8"/>
  <c r="AM247" i="8"/>
  <c r="AH247" i="8"/>
  <c r="AH205" i="9"/>
  <c r="AM205" i="9"/>
  <c r="AM110" i="9"/>
  <c r="AH110" i="9"/>
  <c r="AM184" i="9"/>
  <c r="AH184" i="9"/>
  <c r="AC40" i="9"/>
  <c r="AB256" i="8"/>
  <c r="AC256" i="8" s="1"/>
  <c r="Y155" i="9"/>
  <c r="AB155" i="9" s="1"/>
  <c r="AH264" i="8"/>
  <c r="AM264" i="8"/>
  <c r="AL96" i="9"/>
  <c r="AG96" i="9"/>
  <c r="AM249" i="8"/>
  <c r="AH249" i="8"/>
  <c r="AL224" i="8"/>
  <c r="AG224" i="8"/>
  <c r="AL154" i="9" l="1"/>
  <c r="AG154" i="9"/>
  <c r="AM201" i="9"/>
  <c r="AH201" i="9"/>
  <c r="AC214" i="9"/>
  <c r="Y164" i="9"/>
  <c r="AB164" i="9" s="1"/>
  <c r="AH26" i="9"/>
  <c r="AM26" i="9"/>
  <c r="AC57" i="9"/>
  <c r="W93" i="9"/>
  <c r="U93" i="9"/>
  <c r="AM195" i="9"/>
  <c r="AH195" i="9"/>
  <c r="AM29" i="9"/>
  <c r="AH29" i="9"/>
  <c r="AM82" i="9"/>
  <c r="AH82" i="9"/>
  <c r="AH148" i="9"/>
  <c r="AM148" i="9"/>
  <c r="AH91" i="9"/>
  <c r="AM91" i="9"/>
  <c r="AC39" i="9"/>
  <c r="AC183" i="9"/>
  <c r="AM252" i="8"/>
  <c r="AH252" i="8"/>
  <c r="AM100" i="9"/>
  <c r="AH100" i="9"/>
  <c r="AH283" i="8"/>
  <c r="AM283" i="8"/>
  <c r="AM248" i="8"/>
  <c r="AH248" i="8"/>
  <c r="AL189" i="9"/>
  <c r="AG189" i="9"/>
  <c r="AM135" i="9"/>
  <c r="AH135" i="9"/>
  <c r="AE228" i="8"/>
  <c r="AG223" i="8"/>
  <c r="AL223" i="8"/>
  <c r="AG279" i="8"/>
  <c r="AL279" i="8"/>
  <c r="AE291" i="8"/>
  <c r="AH262" i="8"/>
  <c r="AM262" i="8"/>
  <c r="AH96" i="9"/>
  <c r="AM96" i="9"/>
  <c r="AG40" i="9"/>
  <c r="AL40" i="9"/>
  <c r="AH231" i="8"/>
  <c r="AM231" i="8"/>
  <c r="AG129" i="9"/>
  <c r="AL129" i="9"/>
  <c r="AM251" i="8"/>
  <c r="AH251" i="8"/>
  <c r="AG263" i="8"/>
  <c r="AL263" i="8"/>
  <c r="AL253" i="8"/>
  <c r="AG253" i="8"/>
  <c r="AH267" i="8"/>
  <c r="AM267" i="8"/>
  <c r="AG256" i="8"/>
  <c r="AL256" i="8"/>
  <c r="AM224" i="8"/>
  <c r="AH224" i="8"/>
  <c r="AH226" i="8"/>
  <c r="AM226" i="8"/>
  <c r="AH88" i="9"/>
  <c r="AM88" i="9"/>
  <c r="AH287" i="8"/>
  <c r="AM287" i="8"/>
  <c r="AH282" i="8"/>
  <c r="AM282" i="8"/>
  <c r="AE242" i="8"/>
  <c r="AL232" i="8"/>
  <c r="AG232" i="8"/>
  <c r="AC155" i="9"/>
  <c r="AM233" i="8"/>
  <c r="AH233" i="8"/>
  <c r="AM235" i="8"/>
  <c r="AH235" i="8"/>
  <c r="AL273" i="8"/>
  <c r="AG273" i="8"/>
  <c r="AM284" i="8"/>
  <c r="AH284" i="8"/>
  <c r="AG219" i="8"/>
  <c r="AG5" i="8" s="1"/>
  <c r="AL219" i="8"/>
  <c r="AE5" i="8"/>
  <c r="AE4" i="8" s="1"/>
  <c r="H31" i="4" s="1"/>
  <c r="H32" i="4" s="1"/>
  <c r="AH27" i="8"/>
  <c r="AM27" i="8"/>
  <c r="AK1" i="8"/>
  <c r="H34" i="4" s="1"/>
  <c r="AK2" i="8"/>
  <c r="H35" i="4" s="1"/>
  <c r="AH154" i="9" l="1"/>
  <c r="AM154" i="9"/>
  <c r="AG214" i="9"/>
  <c r="AL214" i="9"/>
  <c r="AC164" i="9"/>
  <c r="AL39" i="9"/>
  <c r="AG39" i="9"/>
  <c r="Y93" i="9"/>
  <c r="AB93" i="9" s="1"/>
  <c r="AL57" i="9"/>
  <c r="AG57" i="9"/>
  <c r="AM2" i="8"/>
  <c r="H37" i="4" s="1"/>
  <c r="AM1" i="8"/>
  <c r="H36" i="4" s="1"/>
  <c r="AL5" i="8"/>
  <c r="AM219" i="8"/>
  <c r="AM5" i="8" s="1"/>
  <c r="AF5" i="8"/>
  <c r="AH219" i="8"/>
  <c r="AH5" i="8" s="1"/>
  <c r="AM263" i="8"/>
  <c r="AH263" i="8"/>
  <c r="AH40" i="9"/>
  <c r="AM40" i="9"/>
  <c r="AH279" i="8"/>
  <c r="AM279" i="8"/>
  <c r="AH223" i="8"/>
  <c r="AM223" i="8"/>
  <c r="AG183" i="9"/>
  <c r="AL183" i="9"/>
  <c r="AM232" i="8"/>
  <c r="AH232" i="8"/>
  <c r="AH256" i="8"/>
  <c r="AM256" i="8"/>
  <c r="AM253" i="8"/>
  <c r="AH253" i="8"/>
  <c r="AM189" i="9"/>
  <c r="AH189" i="9"/>
  <c r="AM273" i="8"/>
  <c r="AH273" i="8"/>
  <c r="AL155" i="9"/>
  <c r="AG155" i="9"/>
  <c r="AL242" i="8"/>
  <c r="AG242" i="8"/>
  <c r="AH129" i="9"/>
  <c r="AM129" i="9"/>
  <c r="AG291" i="8"/>
  <c r="AL291" i="8"/>
  <c r="AG228" i="8"/>
  <c r="AL228" i="8"/>
  <c r="AH214" i="9" l="1"/>
  <c r="AM214" i="9"/>
  <c r="AL164" i="9"/>
  <c r="AG164" i="9"/>
  <c r="AH57" i="9"/>
  <c r="AM57" i="9"/>
  <c r="AC93" i="9"/>
  <c r="AH39" i="9"/>
  <c r="AM39" i="9"/>
  <c r="AH291" i="8"/>
  <c r="AM291" i="8"/>
  <c r="AH242" i="8"/>
  <c r="AM242" i="8"/>
  <c r="AH183" i="9"/>
  <c r="AM183" i="9"/>
  <c r="AM228" i="8"/>
  <c r="AH228" i="8"/>
  <c r="AM155" i="9"/>
  <c r="AH155" i="9"/>
  <c r="AH164" i="9" l="1"/>
  <c r="AM164" i="9"/>
  <c r="AL93" i="9"/>
  <c r="AG93" i="9"/>
  <c r="AH93" i="9" l="1"/>
  <c r="AM93" i="9"/>
  <c r="N59" i="9" l="1"/>
  <c r="K59" i="9"/>
  <c r="J59" i="9"/>
  <c r="V59" i="9" s="1"/>
  <c r="K62" i="9"/>
  <c r="J62" i="9"/>
  <c r="V62" i="9" s="1"/>
  <c r="N62" i="9"/>
  <c r="O62" i="9" l="1"/>
  <c r="O59" i="9"/>
  <c r="N16" i="9"/>
  <c r="K16" i="9"/>
  <c r="J16" i="9"/>
  <c r="V16" i="9" s="1"/>
  <c r="N13" i="9"/>
  <c r="K13" i="9"/>
  <c r="J13" i="9"/>
  <c r="V13" i="9" s="1"/>
  <c r="N18" i="9"/>
  <c r="K18" i="9"/>
  <c r="J18" i="9"/>
  <c r="V18" i="9" s="1"/>
  <c r="K15" i="9"/>
  <c r="J15" i="9"/>
  <c r="V15" i="9" s="1"/>
  <c r="N15" i="9"/>
  <c r="K250" i="9" l="1"/>
  <c r="K21" i="9"/>
  <c r="J21" i="9"/>
  <c r="V21" i="9" s="1"/>
  <c r="N21" i="9"/>
  <c r="K10" i="9"/>
  <c r="J10" i="9"/>
  <c r="V10" i="9" s="1"/>
  <c r="N10" i="9"/>
  <c r="N207" i="9"/>
  <c r="K207" i="9"/>
  <c r="J207" i="9"/>
  <c r="V207" i="9" s="1"/>
  <c r="K20" i="9"/>
  <c r="J20" i="9"/>
  <c r="V20" i="9" s="1"/>
  <c r="N20" i="9"/>
  <c r="J99" i="9"/>
  <c r="V99" i="9" s="1"/>
  <c r="N99" i="9"/>
  <c r="K99" i="9"/>
  <c r="J23" i="9"/>
  <c r="V23" i="9" s="1"/>
  <c r="K23" i="9"/>
  <c r="N23" i="9"/>
  <c r="J136" i="9"/>
  <c r="V136" i="9" s="1"/>
  <c r="K136" i="9"/>
  <c r="N136" i="9"/>
  <c r="S62" i="9"/>
  <c r="R62" i="9"/>
  <c r="O15" i="9"/>
  <c r="O18" i="9"/>
  <c r="O13" i="9"/>
  <c r="J24" i="9"/>
  <c r="V24" i="9" s="1"/>
  <c r="N24" i="9"/>
  <c r="K24" i="9"/>
  <c r="K53" i="9"/>
  <c r="N53" i="9"/>
  <c r="J53" i="9"/>
  <c r="V53" i="9" s="1"/>
  <c r="J179" i="9"/>
  <c r="V179" i="9" s="1"/>
  <c r="N179" i="9"/>
  <c r="K179" i="9"/>
  <c r="K28" i="9"/>
  <c r="J28" i="9"/>
  <c r="V28" i="9" s="1"/>
  <c r="N28" i="9"/>
  <c r="N35" i="9"/>
  <c r="J35" i="9"/>
  <c r="V35" i="9" s="1"/>
  <c r="K35" i="9"/>
  <c r="J168" i="9"/>
  <c r="V168" i="9" s="1"/>
  <c r="N168" i="9"/>
  <c r="K168" i="9"/>
  <c r="J14" i="9"/>
  <c r="V14" i="9" s="1"/>
  <c r="N14" i="9"/>
  <c r="K14" i="9"/>
  <c r="K140" i="9"/>
  <c r="J140" i="9"/>
  <c r="V140" i="9" s="1"/>
  <c r="N140" i="9"/>
  <c r="N125" i="9"/>
  <c r="J125" i="9"/>
  <c r="V125" i="9" s="1"/>
  <c r="K125" i="9"/>
  <c r="K210" i="9"/>
  <c r="N210" i="9"/>
  <c r="J210" i="9"/>
  <c r="V210" i="9" s="1"/>
  <c r="N11" i="9"/>
  <c r="J11" i="9"/>
  <c r="V11" i="9" s="1"/>
  <c r="K11" i="9"/>
  <c r="N75" i="9"/>
  <c r="J75" i="9"/>
  <c r="V75" i="9" s="1"/>
  <c r="K75" i="9"/>
  <c r="K52" i="9"/>
  <c r="J52" i="9"/>
  <c r="V52" i="9" s="1"/>
  <c r="N52" i="9"/>
  <c r="K206" i="9"/>
  <c r="J206" i="9"/>
  <c r="V206" i="9" s="1"/>
  <c r="N206" i="9"/>
  <c r="J9" i="9"/>
  <c r="V9" i="9" s="1"/>
  <c r="N9" i="9"/>
  <c r="K9" i="9"/>
  <c r="N141" i="9"/>
  <c r="K141" i="9"/>
  <c r="J141" i="9"/>
  <c r="V141" i="9" s="1"/>
  <c r="N78" i="9"/>
  <c r="J78" i="9"/>
  <c r="V78" i="9" s="1"/>
  <c r="K78" i="9"/>
  <c r="K117" i="9"/>
  <c r="J117" i="9"/>
  <c r="V117" i="9" s="1"/>
  <c r="N117" i="9"/>
  <c r="K30" i="9"/>
  <c r="J30" i="9"/>
  <c r="V30" i="9" s="1"/>
  <c r="N30" i="9"/>
  <c r="O16" i="9"/>
  <c r="K105" i="9"/>
  <c r="N105" i="9"/>
  <c r="J105" i="9"/>
  <c r="V105" i="9" s="1"/>
  <c r="S59" i="9"/>
  <c r="R59" i="9"/>
  <c r="N139" i="9"/>
  <c r="K139" i="9"/>
  <c r="J139" i="9"/>
  <c r="V139" i="9" s="1"/>
  <c r="J171" i="9"/>
  <c r="V171" i="9" s="1"/>
  <c r="N171" i="9"/>
  <c r="K171" i="9"/>
  <c r="N97" i="9"/>
  <c r="J97" i="9"/>
  <c r="V97" i="9" s="1"/>
  <c r="K97" i="9"/>
  <c r="J250" i="9" l="1"/>
  <c r="L270" i="9"/>
  <c r="L271" i="9"/>
  <c r="L268" i="9"/>
  <c r="L269" i="9"/>
  <c r="O117" i="9"/>
  <c r="K237" i="9"/>
  <c r="J237" i="9"/>
  <c r="O206" i="9"/>
  <c r="K280" i="9"/>
  <c r="J280" i="9"/>
  <c r="O52" i="9"/>
  <c r="K281" i="9"/>
  <c r="J281" i="9"/>
  <c r="L261" i="9"/>
  <c r="O210" i="9"/>
  <c r="O125" i="9"/>
  <c r="O14" i="9"/>
  <c r="J246" i="9"/>
  <c r="K246" i="9"/>
  <c r="L288" i="9"/>
  <c r="J234" i="9"/>
  <c r="K234" i="9"/>
  <c r="S15" i="9"/>
  <c r="R15" i="9"/>
  <c r="L225" i="9"/>
  <c r="L285" i="9"/>
  <c r="O23" i="9"/>
  <c r="L265" i="9"/>
  <c r="K239" i="9"/>
  <c r="J239" i="9"/>
  <c r="L266" i="9"/>
  <c r="O78" i="9"/>
  <c r="K271" i="9"/>
  <c r="J271" i="9"/>
  <c r="K277" i="9"/>
  <c r="J277" i="9"/>
  <c r="K260" i="9"/>
  <c r="J260" i="9"/>
  <c r="L280" i="9"/>
  <c r="O11" i="9"/>
  <c r="L250" i="9"/>
  <c r="J268" i="9"/>
  <c r="K268" i="9"/>
  <c r="J270" i="9"/>
  <c r="K270" i="9"/>
  <c r="L236" i="9"/>
  <c r="O168" i="9"/>
  <c r="O28" i="9"/>
  <c r="O24" i="9"/>
  <c r="S13" i="9"/>
  <c r="R13" i="9"/>
  <c r="K12" i="9"/>
  <c r="J12" i="9"/>
  <c r="V12" i="9" s="1"/>
  <c r="N12" i="9"/>
  <c r="O136" i="9"/>
  <c r="J245" i="9"/>
  <c r="K245" i="9"/>
  <c r="O99" i="9"/>
  <c r="O207" i="9"/>
  <c r="O21" i="9"/>
  <c r="O97" i="9"/>
  <c r="O139" i="9"/>
  <c r="O105" i="9"/>
  <c r="S16" i="9"/>
  <c r="R16" i="9"/>
  <c r="O30" i="9"/>
  <c r="O9" i="9"/>
  <c r="L237" i="9"/>
  <c r="L281" i="9"/>
  <c r="J238" i="9"/>
  <c r="K238" i="9"/>
  <c r="J261" i="9"/>
  <c r="K261" i="9"/>
  <c r="L286" i="9"/>
  <c r="L246" i="9"/>
  <c r="L254" i="9"/>
  <c r="L234" i="9"/>
  <c r="S18" i="9"/>
  <c r="R18" i="9"/>
  <c r="W62" i="9"/>
  <c r="U62" i="9"/>
  <c r="K225" i="9"/>
  <c r="J225" i="9"/>
  <c r="O20" i="9"/>
  <c r="N19" i="9"/>
  <c r="J19" i="9"/>
  <c r="V19" i="9" s="1"/>
  <c r="K19" i="9"/>
  <c r="K289" i="9"/>
  <c r="J289" i="9"/>
  <c r="L289" i="9"/>
  <c r="O10" i="9"/>
  <c r="O171" i="9"/>
  <c r="J269" i="9"/>
  <c r="K269" i="9"/>
  <c r="W59" i="9"/>
  <c r="U59" i="9"/>
  <c r="J266" i="9"/>
  <c r="K266" i="9"/>
  <c r="O141" i="9"/>
  <c r="O75" i="9"/>
  <c r="O140" i="9"/>
  <c r="K236" i="9"/>
  <c r="J236" i="9"/>
  <c r="J286" i="9"/>
  <c r="K286" i="9"/>
  <c r="O35" i="9"/>
  <c r="K254" i="9"/>
  <c r="J254" i="9"/>
  <c r="O179" i="9"/>
  <c r="K288" i="9"/>
  <c r="J288" i="9"/>
  <c r="O53" i="9"/>
  <c r="K285" i="9"/>
  <c r="J285" i="9"/>
  <c r="K265" i="9"/>
  <c r="J265" i="9"/>
  <c r="L239" i="9"/>
  <c r="S179" i="9" l="1"/>
  <c r="R179" i="9"/>
  <c r="J240" i="9"/>
  <c r="K240" i="9"/>
  <c r="J278" i="9"/>
  <c r="K278" i="9"/>
  <c r="S105" i="9"/>
  <c r="R105" i="9"/>
  <c r="S139" i="9"/>
  <c r="R139" i="9"/>
  <c r="P269" i="9" s="1"/>
  <c r="S97" i="9"/>
  <c r="R97" i="9"/>
  <c r="W13" i="9"/>
  <c r="U13" i="9"/>
  <c r="S28" i="9"/>
  <c r="R28" i="9"/>
  <c r="S168" i="9"/>
  <c r="R168" i="9"/>
  <c r="S11" i="9"/>
  <c r="R11" i="9"/>
  <c r="S206" i="9"/>
  <c r="R206" i="9"/>
  <c r="L245" i="9"/>
  <c r="S140" i="9"/>
  <c r="R140" i="9"/>
  <c r="P270" i="9" s="1"/>
  <c r="L247" i="9"/>
  <c r="L264" i="9"/>
  <c r="L278" i="9"/>
  <c r="L240" i="9"/>
  <c r="L260" i="9"/>
  <c r="S30" i="9"/>
  <c r="R30" i="9"/>
  <c r="W16" i="9"/>
  <c r="U16" i="9"/>
  <c r="S99" i="9"/>
  <c r="R99" i="9"/>
  <c r="O12" i="9"/>
  <c r="S23" i="9"/>
  <c r="R23" i="9"/>
  <c r="K169" i="9"/>
  <c r="N169" i="9"/>
  <c r="J169" i="9"/>
  <c r="V169" i="9" s="1"/>
  <c r="W15" i="9"/>
  <c r="U15" i="9"/>
  <c r="S14" i="9"/>
  <c r="R14" i="9"/>
  <c r="S117" i="9"/>
  <c r="R117" i="9"/>
  <c r="S53" i="9"/>
  <c r="R53" i="9"/>
  <c r="S35" i="9"/>
  <c r="R35" i="9"/>
  <c r="S75" i="9"/>
  <c r="R75" i="9"/>
  <c r="S141" i="9"/>
  <c r="R141" i="9"/>
  <c r="P271" i="9" s="1"/>
  <c r="Y59" i="9"/>
  <c r="S10" i="9"/>
  <c r="R10" i="9"/>
  <c r="O19" i="9"/>
  <c r="K247" i="9"/>
  <c r="J247" i="9"/>
  <c r="S20" i="9"/>
  <c r="R20" i="9"/>
  <c r="W18" i="9"/>
  <c r="U18" i="9"/>
  <c r="S9" i="9"/>
  <c r="R9" i="9"/>
  <c r="S21" i="9"/>
  <c r="R21" i="9"/>
  <c r="S207" i="9"/>
  <c r="R207" i="9"/>
  <c r="S52" i="9"/>
  <c r="R52" i="9"/>
  <c r="S171" i="9"/>
  <c r="R171" i="9"/>
  <c r="J264" i="9"/>
  <c r="K264" i="9"/>
  <c r="Y62" i="9"/>
  <c r="L277" i="9"/>
  <c r="S136" i="9"/>
  <c r="R136" i="9"/>
  <c r="L249" i="9"/>
  <c r="S24" i="9"/>
  <c r="R24" i="9"/>
  <c r="S78" i="9"/>
  <c r="R78" i="9"/>
  <c r="S125" i="9"/>
  <c r="R125" i="9"/>
  <c r="P268" i="9" s="1"/>
  <c r="S210" i="9"/>
  <c r="R210" i="9"/>
  <c r="L238" i="9"/>
  <c r="P234" i="9" l="1"/>
  <c r="P280" i="9"/>
  <c r="J98" i="9"/>
  <c r="V98" i="9" s="1"/>
  <c r="K98" i="9"/>
  <c r="N98" i="9"/>
  <c r="P289" i="9"/>
  <c r="W21" i="9"/>
  <c r="U21" i="9"/>
  <c r="P237" i="9"/>
  <c r="W20" i="9"/>
  <c r="U20" i="9"/>
  <c r="S19" i="9"/>
  <c r="R19" i="9"/>
  <c r="W10" i="9"/>
  <c r="U10" i="9"/>
  <c r="N27" i="9"/>
  <c r="K27" i="9"/>
  <c r="J27" i="9"/>
  <c r="V27" i="9" s="1"/>
  <c r="D219" i="9"/>
  <c r="AB59" i="9"/>
  <c r="P281" i="9"/>
  <c r="P246" i="9"/>
  <c r="W53" i="9"/>
  <c r="U53" i="9"/>
  <c r="W30" i="9"/>
  <c r="U30" i="9"/>
  <c r="W140" i="9"/>
  <c r="U140" i="9"/>
  <c r="S270" i="9" s="1"/>
  <c r="P261" i="9"/>
  <c r="P254" i="9"/>
  <c r="P250" i="9"/>
  <c r="K38" i="9"/>
  <c r="J38" i="9"/>
  <c r="V38" i="9" s="1"/>
  <c r="N38" i="9"/>
  <c r="W210" i="9"/>
  <c r="U210" i="9"/>
  <c r="P225" i="9"/>
  <c r="P285" i="9"/>
  <c r="AB62" i="9"/>
  <c r="W171" i="9"/>
  <c r="U171" i="9"/>
  <c r="W9" i="9"/>
  <c r="U9" i="9"/>
  <c r="W75" i="9"/>
  <c r="U75" i="9"/>
  <c r="W35" i="9"/>
  <c r="U35" i="9"/>
  <c r="W117" i="9"/>
  <c r="U117" i="9"/>
  <c r="P236" i="9"/>
  <c r="L287" i="9"/>
  <c r="L226" i="9"/>
  <c r="W23" i="9"/>
  <c r="U23" i="9"/>
  <c r="S12" i="9"/>
  <c r="R12" i="9"/>
  <c r="Y16" i="9"/>
  <c r="W206" i="9"/>
  <c r="U206" i="9"/>
  <c r="P286" i="9"/>
  <c r="W28" i="9"/>
  <c r="U28" i="9"/>
  <c r="S254" i="9" s="1"/>
  <c r="W97" i="9"/>
  <c r="U97" i="9"/>
  <c r="W139" i="9"/>
  <c r="U139" i="9"/>
  <c r="S269" i="9" s="1"/>
  <c r="P288" i="9"/>
  <c r="W78" i="9"/>
  <c r="U78" i="9"/>
  <c r="W52" i="9"/>
  <c r="U52" i="9"/>
  <c r="W207" i="9"/>
  <c r="U207" i="9"/>
  <c r="P265" i="9"/>
  <c r="P239" i="9"/>
  <c r="W141" i="9"/>
  <c r="U141" i="9"/>
  <c r="S271" i="9" s="1"/>
  <c r="Y15" i="9"/>
  <c r="K226" i="9"/>
  <c r="J226" i="9"/>
  <c r="O169" i="9"/>
  <c r="W11" i="9"/>
  <c r="U11" i="9"/>
  <c r="P266" i="9"/>
  <c r="W24" i="9"/>
  <c r="U24" i="9"/>
  <c r="W125" i="9"/>
  <c r="U125" i="9"/>
  <c r="S268" i="9" s="1"/>
  <c r="W136" i="9"/>
  <c r="U136" i="9"/>
  <c r="Y18" i="9"/>
  <c r="W14" i="9"/>
  <c r="U14" i="9"/>
  <c r="J287" i="9"/>
  <c r="K287" i="9"/>
  <c r="J249" i="9"/>
  <c r="K249" i="9"/>
  <c r="J77" i="9"/>
  <c r="V77" i="9" s="1"/>
  <c r="K77" i="9"/>
  <c r="N77" i="9"/>
  <c r="W99" i="9"/>
  <c r="U99" i="9"/>
  <c r="N119" i="9"/>
  <c r="J119" i="9"/>
  <c r="V119" i="9" s="1"/>
  <c r="K119" i="9"/>
  <c r="W168" i="9"/>
  <c r="U168" i="9"/>
  <c r="Y13" i="9"/>
  <c r="W105" i="9"/>
  <c r="U105" i="9"/>
  <c r="W179" i="9"/>
  <c r="U179" i="9"/>
  <c r="S266" i="9" l="1"/>
  <c r="S286" i="9"/>
  <c r="O119" i="9"/>
  <c r="K282" i="9"/>
  <c r="J282" i="9"/>
  <c r="Y14" i="9"/>
  <c r="Y125" i="9"/>
  <c r="S234" i="9"/>
  <c r="Y207" i="9"/>
  <c r="Y78" i="9"/>
  <c r="Y139" i="9"/>
  <c r="Y23" i="9"/>
  <c r="Y117" i="9"/>
  <c r="S250" i="9"/>
  <c r="Y9" i="9"/>
  <c r="Y171" i="9"/>
  <c r="O38" i="9"/>
  <c r="P245" i="9"/>
  <c r="J223" i="9"/>
  <c r="K223" i="9"/>
  <c r="D228" i="9"/>
  <c r="L232" i="9"/>
  <c r="L263" i="9"/>
  <c r="L253" i="9"/>
  <c r="N219" i="9"/>
  <c r="S239" i="9"/>
  <c r="W19" i="9"/>
  <c r="U19" i="9"/>
  <c r="Y20" i="9"/>
  <c r="P260" i="9"/>
  <c r="Y21" i="9"/>
  <c r="K252" i="9"/>
  <c r="J252" i="9"/>
  <c r="S288" i="9"/>
  <c r="J262" i="9"/>
  <c r="K262" i="9"/>
  <c r="D273" i="9"/>
  <c r="S225" i="9"/>
  <c r="S285" i="9"/>
  <c r="S261" i="9"/>
  <c r="S169" i="9"/>
  <c r="R169" i="9"/>
  <c r="Y206" i="9"/>
  <c r="AB16" i="9"/>
  <c r="Y35" i="9"/>
  <c r="S281" i="9"/>
  <c r="J251" i="9"/>
  <c r="K251" i="9"/>
  <c r="L251" i="9"/>
  <c r="L233" i="9"/>
  <c r="P238" i="9"/>
  <c r="Y53" i="9"/>
  <c r="J219" i="9"/>
  <c r="J5" i="9" s="1"/>
  <c r="D5" i="9"/>
  <c r="Y10" i="9"/>
  <c r="K231" i="9"/>
  <c r="J231" i="9"/>
  <c r="D242" i="9"/>
  <c r="L252" i="9"/>
  <c r="L283" i="9"/>
  <c r="Y168" i="9"/>
  <c r="AB13" i="9"/>
  <c r="K284" i="9"/>
  <c r="J284" i="9"/>
  <c r="Y99" i="9"/>
  <c r="J235" i="9"/>
  <c r="K235" i="9"/>
  <c r="O77" i="9"/>
  <c r="S236" i="9"/>
  <c r="AB18" i="9"/>
  <c r="Y24" i="9"/>
  <c r="Y141" i="9"/>
  <c r="S280" i="9"/>
  <c r="Y97" i="9"/>
  <c r="P249" i="9"/>
  <c r="Y75" i="9"/>
  <c r="AC62" i="9"/>
  <c r="K233" i="9"/>
  <c r="J233" i="9"/>
  <c r="Y140" i="9"/>
  <c r="Y30" i="9"/>
  <c r="K253" i="9"/>
  <c r="J253" i="9"/>
  <c r="O27" i="9"/>
  <c r="K1" i="9"/>
  <c r="I33" i="4" s="1"/>
  <c r="S265" i="9"/>
  <c r="O98" i="9"/>
  <c r="Y179" i="9"/>
  <c r="Y105" i="9"/>
  <c r="J248" i="9"/>
  <c r="K248" i="9"/>
  <c r="D256" i="9"/>
  <c r="J267" i="9"/>
  <c r="K267" i="9"/>
  <c r="L267" i="9"/>
  <c r="L284" i="9"/>
  <c r="K224" i="9"/>
  <c r="J224" i="9"/>
  <c r="L235" i="9"/>
  <c r="L282" i="9"/>
  <c r="L224" i="9"/>
  <c r="Y136" i="9"/>
  <c r="Y11" i="9"/>
  <c r="AB15" i="9"/>
  <c r="S289" i="9"/>
  <c r="Y52" i="9"/>
  <c r="Y28" i="9"/>
  <c r="W12" i="9"/>
  <c r="U12" i="9"/>
  <c r="S246" i="9"/>
  <c r="S237" i="9"/>
  <c r="Y210" i="9"/>
  <c r="AC59" i="9"/>
  <c r="J263" i="9"/>
  <c r="K263" i="9"/>
  <c r="J279" i="9"/>
  <c r="K279" i="9"/>
  <c r="D291" i="9"/>
  <c r="K232" i="9"/>
  <c r="J232" i="9"/>
  <c r="P247" i="9"/>
  <c r="P264" i="9"/>
  <c r="P278" i="9"/>
  <c r="P240" i="9"/>
  <c r="J283" i="9"/>
  <c r="K283" i="9"/>
  <c r="W250" i="9" l="1"/>
  <c r="J291" i="9"/>
  <c r="K291" i="9"/>
  <c r="S277" i="9"/>
  <c r="S245" i="9"/>
  <c r="W254" i="9"/>
  <c r="AB28" i="9"/>
  <c r="AB136" i="9"/>
  <c r="W285" i="9"/>
  <c r="W225" i="9"/>
  <c r="L262" i="9"/>
  <c r="N273" i="9"/>
  <c r="L273" i="9" s="1"/>
  <c r="AB105" i="9"/>
  <c r="W266" i="9"/>
  <c r="AB30" i="9"/>
  <c r="AG62" i="9"/>
  <c r="AL62" i="9"/>
  <c r="W234" i="9"/>
  <c r="AB24" i="9"/>
  <c r="AB99" i="9"/>
  <c r="N242" i="9"/>
  <c r="L242" i="9" s="1"/>
  <c r="L231" i="9"/>
  <c r="AC16" i="9"/>
  <c r="W169" i="9"/>
  <c r="U169" i="9"/>
  <c r="J273" i="9"/>
  <c r="K273" i="9"/>
  <c r="N5" i="9"/>
  <c r="N4" i="9" s="1"/>
  <c r="L219" i="9"/>
  <c r="AB171" i="9"/>
  <c r="W237" i="9"/>
  <c r="AB9" i="9"/>
  <c r="W269" i="9"/>
  <c r="AB139" i="9"/>
  <c r="AB78" i="9"/>
  <c r="AB207" i="9"/>
  <c r="W289" i="9"/>
  <c r="S260" i="9"/>
  <c r="S249" i="9"/>
  <c r="AB52" i="9"/>
  <c r="W280" i="9"/>
  <c r="AB141" i="9"/>
  <c r="W271" i="9"/>
  <c r="S77" i="9"/>
  <c r="R77" i="9"/>
  <c r="W246" i="9"/>
  <c r="AB35" i="9"/>
  <c r="AB20" i="9"/>
  <c r="W265" i="9"/>
  <c r="Y19" i="9"/>
  <c r="N228" i="9"/>
  <c r="L228" i="9" s="1"/>
  <c r="L223" i="9"/>
  <c r="AB117" i="9"/>
  <c r="AB23" i="9"/>
  <c r="AB14" i="9"/>
  <c r="W236" i="9"/>
  <c r="S119" i="9"/>
  <c r="R119" i="9"/>
  <c r="Y12" i="9"/>
  <c r="W238" i="9" s="1"/>
  <c r="AC15" i="9"/>
  <c r="W261" i="9"/>
  <c r="AB11" i="9"/>
  <c r="L248" i="9"/>
  <c r="N256" i="9"/>
  <c r="L256" i="9" s="1"/>
  <c r="W288" i="9"/>
  <c r="AB179" i="9"/>
  <c r="S98" i="9"/>
  <c r="R98" i="9"/>
  <c r="AB140" i="9"/>
  <c r="W270" i="9"/>
  <c r="P277" i="9"/>
  <c r="AB97" i="9"/>
  <c r="AC18" i="9"/>
  <c r="W286" i="9"/>
  <c r="AB168" i="9"/>
  <c r="J242" i="9"/>
  <c r="K242" i="9"/>
  <c r="E5" i="9"/>
  <c r="K219" i="9"/>
  <c r="AB206" i="9"/>
  <c r="L279" i="9"/>
  <c r="N291" i="9"/>
  <c r="L291" i="9" s="1"/>
  <c r="S38" i="9"/>
  <c r="R38" i="9"/>
  <c r="AB125" i="9"/>
  <c r="W268" i="9"/>
  <c r="AG59" i="9"/>
  <c r="AL59" i="9"/>
  <c r="AB210" i="9"/>
  <c r="K256" i="9"/>
  <c r="J256" i="9"/>
  <c r="S27" i="9"/>
  <c r="R27" i="9"/>
  <c r="AB75" i="9"/>
  <c r="W281" i="9"/>
  <c r="AC13" i="9"/>
  <c r="W239" i="9"/>
  <c r="AB10" i="9"/>
  <c r="AB53" i="9"/>
  <c r="P267" i="9"/>
  <c r="P287" i="9"/>
  <c r="P226" i="9"/>
  <c r="S238" i="9"/>
  <c r="AB21" i="9"/>
  <c r="S264" i="9"/>
  <c r="S247" i="9"/>
  <c r="S278" i="9"/>
  <c r="S240" i="9"/>
  <c r="J228" i="9"/>
  <c r="K228" i="9"/>
  <c r="K5" i="9" l="1"/>
  <c r="AG13" i="9"/>
  <c r="AL13" i="9"/>
  <c r="AC281" i="9"/>
  <c r="AC75" i="9"/>
  <c r="P232" i="9"/>
  <c r="P253" i="9"/>
  <c r="P263" i="9"/>
  <c r="R219" i="9"/>
  <c r="AC210" i="9"/>
  <c r="AH59" i="9"/>
  <c r="AM59" i="9"/>
  <c r="AC168" i="9"/>
  <c r="AC286" i="9"/>
  <c r="AC20" i="9"/>
  <c r="AC265" i="9"/>
  <c r="W77" i="9"/>
  <c r="U77" i="9"/>
  <c r="AC171" i="9"/>
  <c r="S287" i="9"/>
  <c r="S226" i="9"/>
  <c r="AC99" i="9"/>
  <c r="AC53" i="9"/>
  <c r="AC268" i="9"/>
  <c r="AC125" i="9"/>
  <c r="W38" i="9"/>
  <c r="U38" i="9"/>
  <c r="AL15" i="9"/>
  <c r="AG15" i="9"/>
  <c r="W245" i="9"/>
  <c r="AC117" i="9"/>
  <c r="W264" i="9"/>
  <c r="W247" i="9"/>
  <c r="W278" i="9"/>
  <c r="AB19" i="9"/>
  <c r="W240" i="9"/>
  <c r="AC141" i="9"/>
  <c r="AC271" i="9"/>
  <c r="Y169" i="9"/>
  <c r="W249" i="9" s="1"/>
  <c r="AC30" i="9"/>
  <c r="AC266" i="9"/>
  <c r="AC105" i="9"/>
  <c r="AC21" i="9"/>
  <c r="AC239" i="9"/>
  <c r="AC10" i="9"/>
  <c r="W27" i="9"/>
  <c r="U27" i="9"/>
  <c r="AC206" i="9"/>
  <c r="AC250" i="9"/>
  <c r="AC97" i="9"/>
  <c r="P283" i="9"/>
  <c r="P252" i="9"/>
  <c r="AB12" i="9"/>
  <c r="P284" i="9"/>
  <c r="AC14" i="9"/>
  <c r="AC236" i="9"/>
  <c r="AC23" i="9"/>
  <c r="P282" i="9"/>
  <c r="P224" i="9"/>
  <c r="P235" i="9"/>
  <c r="AC207" i="9"/>
  <c r="AC289" i="9"/>
  <c r="AC78" i="9"/>
  <c r="AC139" i="9"/>
  <c r="AC269" i="9"/>
  <c r="W260" i="9"/>
  <c r="AC254" i="9"/>
  <c r="AC28" i="9"/>
  <c r="P251" i="9"/>
  <c r="P233" i="9"/>
  <c r="AG18" i="9"/>
  <c r="AL18" i="9"/>
  <c r="AC270" i="9"/>
  <c r="AC140" i="9"/>
  <c r="W98" i="9"/>
  <c r="U98" i="9"/>
  <c r="AC288" i="9"/>
  <c r="AC179" i="9"/>
  <c r="AC261" i="9"/>
  <c r="AC11" i="9"/>
  <c r="AC238" i="9"/>
  <c r="W119" i="9"/>
  <c r="U119" i="9"/>
  <c r="AC35" i="9"/>
  <c r="AC246" i="9"/>
  <c r="AC52" i="9"/>
  <c r="AC280" i="9"/>
  <c r="AC237" i="9"/>
  <c r="AC9" i="9"/>
  <c r="AL16" i="9"/>
  <c r="AG16" i="9"/>
  <c r="AC234" i="9"/>
  <c r="AC24" i="9"/>
  <c r="AH62" i="9"/>
  <c r="AM62" i="9"/>
  <c r="AC136" i="9"/>
  <c r="AC225" i="9"/>
  <c r="AC285" i="9"/>
  <c r="AG52" i="9" l="1"/>
  <c r="AL52" i="9"/>
  <c r="AG139" i="9"/>
  <c r="AL139" i="9"/>
  <c r="S232" i="9"/>
  <c r="S253" i="9"/>
  <c r="S263" i="9"/>
  <c r="U219" i="9"/>
  <c r="AL10" i="9"/>
  <c r="AG10" i="9"/>
  <c r="AL21" i="9"/>
  <c r="AG21" i="9"/>
  <c r="AC264" i="9"/>
  <c r="AC278" i="9"/>
  <c r="AC247" i="9"/>
  <c r="AC19" i="9"/>
  <c r="AC240" i="9"/>
  <c r="Y38" i="9"/>
  <c r="AG53" i="9"/>
  <c r="AL53" i="9"/>
  <c r="W277" i="9"/>
  <c r="Y77" i="9"/>
  <c r="AL20" i="9"/>
  <c r="AG20" i="9"/>
  <c r="R5" i="9"/>
  <c r="R4" i="9" s="1"/>
  <c r="P219" i="9"/>
  <c r="P5" i="9" s="1"/>
  <c r="AM13" i="9"/>
  <c r="AH13" i="9"/>
  <c r="AG136" i="9"/>
  <c r="AL136" i="9"/>
  <c r="AC277" i="9"/>
  <c r="AC260" i="9"/>
  <c r="S267" i="9"/>
  <c r="S284" i="9"/>
  <c r="AL179" i="9"/>
  <c r="AG179" i="9"/>
  <c r="S252" i="9"/>
  <c r="S283" i="9"/>
  <c r="AG14" i="9"/>
  <c r="AL14" i="9"/>
  <c r="R242" i="9"/>
  <c r="P242" i="9" s="1"/>
  <c r="P231" i="9"/>
  <c r="AG97" i="9"/>
  <c r="AL97" i="9"/>
  <c r="AL206" i="9"/>
  <c r="AG206" i="9"/>
  <c r="Y27" i="9"/>
  <c r="AL105" i="9"/>
  <c r="AG105" i="9"/>
  <c r="AL125" i="9"/>
  <c r="AG125" i="9"/>
  <c r="AG171" i="9"/>
  <c r="AL171" i="9"/>
  <c r="AL168" i="9"/>
  <c r="AG168" i="9"/>
  <c r="AL210" i="9"/>
  <c r="AG210" i="9"/>
  <c r="R228" i="9"/>
  <c r="P228" i="9" s="1"/>
  <c r="P223" i="9"/>
  <c r="P279" i="9"/>
  <c r="R291" i="9"/>
  <c r="P291" i="9" s="1"/>
  <c r="Y119" i="9"/>
  <c r="AG11" i="9"/>
  <c r="AL11" i="9"/>
  <c r="AH18" i="9"/>
  <c r="AM18" i="9"/>
  <c r="AG207" i="9"/>
  <c r="AL207" i="9"/>
  <c r="AG23" i="9"/>
  <c r="AL23" i="9"/>
  <c r="AL30" i="9"/>
  <c r="AG30" i="9"/>
  <c r="AB169" i="9"/>
  <c r="W287" i="9"/>
  <c r="W226" i="9"/>
  <c r="AL75" i="9"/>
  <c r="AG75" i="9"/>
  <c r="AG24" i="9"/>
  <c r="AL24" i="9"/>
  <c r="AH16" i="9"/>
  <c r="AM16" i="9"/>
  <c r="AL9" i="9"/>
  <c r="AG9" i="9"/>
  <c r="AL35" i="9"/>
  <c r="AG35" i="9"/>
  <c r="Y98" i="9"/>
  <c r="AG140" i="9"/>
  <c r="AL140" i="9"/>
  <c r="AG250" i="9"/>
  <c r="AL250" i="9"/>
  <c r="AG28" i="9"/>
  <c r="AL28" i="9"/>
  <c r="AG78" i="9"/>
  <c r="AL78" i="9"/>
  <c r="P262" i="9"/>
  <c r="R273" i="9"/>
  <c r="P273" i="9" s="1"/>
  <c r="AC245" i="9"/>
  <c r="P248" i="9"/>
  <c r="R256" i="9"/>
  <c r="P256" i="9" s="1"/>
  <c r="AC12" i="9"/>
  <c r="AL141" i="9"/>
  <c r="AG141" i="9"/>
  <c r="AL117" i="9"/>
  <c r="AG117" i="9"/>
  <c r="AM15" i="9"/>
  <c r="AH15" i="9"/>
  <c r="S233" i="9"/>
  <c r="S251" i="9"/>
  <c r="AL99" i="9"/>
  <c r="AG99" i="9"/>
  <c r="S282" i="9"/>
  <c r="S235" i="9"/>
  <c r="S224" i="9"/>
  <c r="AC249" i="9" l="1"/>
  <c r="AM99" i="9"/>
  <c r="AH99" i="9"/>
  <c r="AG271" i="9"/>
  <c r="AL271" i="9"/>
  <c r="AG12" i="9"/>
  <c r="AL12" i="9"/>
  <c r="AH78" i="9"/>
  <c r="AM78" i="9"/>
  <c r="AB98" i="9"/>
  <c r="W283" i="9"/>
  <c r="W252" i="9"/>
  <c r="AG237" i="9"/>
  <c r="AL237" i="9"/>
  <c r="AM9" i="9"/>
  <c r="AH9" i="9"/>
  <c r="AH24" i="9"/>
  <c r="AM24" i="9"/>
  <c r="AG261" i="9"/>
  <c r="AL261" i="9"/>
  <c r="AB119" i="9"/>
  <c r="W267" i="9"/>
  <c r="W284" i="9"/>
  <c r="AM168" i="9"/>
  <c r="AH168" i="9"/>
  <c r="AH171" i="9"/>
  <c r="AM171" i="9"/>
  <c r="AL266" i="9"/>
  <c r="AG266" i="9"/>
  <c r="AB27" i="9"/>
  <c r="W232" i="9"/>
  <c r="W263" i="9"/>
  <c r="W253" i="9"/>
  <c r="Y219" i="9"/>
  <c r="AH206" i="9"/>
  <c r="AM206" i="9"/>
  <c r="AL236" i="9"/>
  <c r="AG236" i="9"/>
  <c r="S231" i="9"/>
  <c r="U242" i="9"/>
  <c r="S242" i="9" s="1"/>
  <c r="AM20" i="9"/>
  <c r="AH20" i="9"/>
  <c r="AM53" i="9"/>
  <c r="AH53" i="9"/>
  <c r="S262" i="9"/>
  <c r="U273" i="9"/>
  <c r="S273" i="9" s="1"/>
  <c r="AG254" i="9"/>
  <c r="AL254" i="9"/>
  <c r="AM28" i="9"/>
  <c r="AH28" i="9"/>
  <c r="AH250" i="9"/>
  <c r="AM250" i="9"/>
  <c r="AH140" i="9"/>
  <c r="AM140" i="9"/>
  <c r="AH35" i="9"/>
  <c r="AM35" i="9"/>
  <c r="AL260" i="9"/>
  <c r="AG260" i="9"/>
  <c r="AL289" i="9"/>
  <c r="AG289" i="9"/>
  <c r="AL268" i="9"/>
  <c r="AG268" i="9"/>
  <c r="AH125" i="9"/>
  <c r="AM125" i="9"/>
  <c r="S248" i="9"/>
  <c r="U256" i="9"/>
  <c r="S256" i="9" s="1"/>
  <c r="AG285" i="9"/>
  <c r="AL285" i="9"/>
  <c r="AH21" i="9"/>
  <c r="AM21" i="9"/>
  <c r="AL239" i="9"/>
  <c r="AG239" i="9"/>
  <c r="AH139" i="9"/>
  <c r="AM139" i="9"/>
  <c r="AH141" i="9"/>
  <c r="AM141" i="9"/>
  <c r="AC287" i="9"/>
  <c r="AC169" i="9"/>
  <c r="AC226" i="9"/>
  <c r="AM30" i="9"/>
  <c r="AH30" i="9"/>
  <c r="AL245" i="9"/>
  <c r="AG245" i="9"/>
  <c r="AM207" i="9"/>
  <c r="AH207" i="9"/>
  <c r="AM210" i="9"/>
  <c r="AH210" i="9"/>
  <c r="AG286" i="9"/>
  <c r="AL286" i="9"/>
  <c r="AM105" i="9"/>
  <c r="AH105" i="9"/>
  <c r="AH97" i="9"/>
  <c r="AM97" i="9"/>
  <c r="AM179" i="9"/>
  <c r="AH179" i="9"/>
  <c r="AH136" i="9"/>
  <c r="AM136" i="9"/>
  <c r="AL265" i="9"/>
  <c r="AG265" i="9"/>
  <c r="AB77" i="9"/>
  <c r="W282" i="9"/>
  <c r="W224" i="9"/>
  <c r="W235" i="9"/>
  <c r="S223" i="9"/>
  <c r="U228" i="9"/>
  <c r="S228" i="9" s="1"/>
  <c r="AL280" i="9"/>
  <c r="AG280" i="9"/>
  <c r="AM117" i="9"/>
  <c r="AH117" i="9"/>
  <c r="AL270" i="9"/>
  <c r="AG270" i="9"/>
  <c r="AL246" i="9"/>
  <c r="AG246" i="9"/>
  <c r="AG234" i="9"/>
  <c r="AL234" i="9"/>
  <c r="AH75" i="9"/>
  <c r="AM75" i="9"/>
  <c r="AL281" i="9"/>
  <c r="AG281" i="9"/>
  <c r="AH23" i="9"/>
  <c r="AM23" i="9"/>
  <c r="AH11" i="9"/>
  <c r="AM11" i="9"/>
  <c r="AM14" i="9"/>
  <c r="AH14" i="9"/>
  <c r="AL288" i="9"/>
  <c r="AG288" i="9"/>
  <c r="AL225" i="9"/>
  <c r="AG225" i="9"/>
  <c r="W233" i="9"/>
  <c r="AB38" i="9"/>
  <c r="W251" i="9"/>
  <c r="AG19" i="9"/>
  <c r="AL19" i="9"/>
  <c r="AH10" i="9"/>
  <c r="AM10" i="9"/>
  <c r="U5" i="9"/>
  <c r="U4" i="9" s="1"/>
  <c r="S219" i="9"/>
  <c r="S5" i="9" s="1"/>
  <c r="S279" i="9"/>
  <c r="U291" i="9"/>
  <c r="S291" i="9" s="1"/>
  <c r="AG269" i="9"/>
  <c r="AL269" i="9"/>
  <c r="AM52" i="9"/>
  <c r="AH52" i="9"/>
  <c r="AG247" i="9" l="1"/>
  <c r="AL247" i="9"/>
  <c r="AH234" i="9"/>
  <c r="AM234" i="9"/>
  <c r="AM286" i="9"/>
  <c r="AH286" i="9"/>
  <c r="AG277" i="9"/>
  <c r="AL277" i="9"/>
  <c r="AH239" i="9"/>
  <c r="AM239" i="9"/>
  <c r="AH236" i="9"/>
  <c r="AM236" i="9"/>
  <c r="W219" i="9"/>
  <c r="W5" i="9" s="1"/>
  <c r="Y5" i="9"/>
  <c r="Y4" i="9" s="1"/>
  <c r="W279" i="9"/>
  <c r="Y291" i="9"/>
  <c r="W291" i="9" s="1"/>
  <c r="AH261" i="9"/>
  <c r="AM261" i="9"/>
  <c r="AC98" i="9"/>
  <c r="AC252" i="9"/>
  <c r="AC283" i="9"/>
  <c r="AL264" i="9"/>
  <c r="AG264" i="9"/>
  <c r="AH246" i="9"/>
  <c r="AM246" i="9"/>
  <c r="AH280" i="9"/>
  <c r="AM280" i="9"/>
  <c r="W262" i="9"/>
  <c r="Y273" i="9"/>
  <c r="W273" i="9" s="1"/>
  <c r="AH265" i="9"/>
  <c r="AM265" i="9"/>
  <c r="AG238" i="9"/>
  <c r="AL238" i="9"/>
  <c r="AH254" i="9"/>
  <c r="AM254" i="9"/>
  <c r="AM237" i="9"/>
  <c r="AH237" i="9"/>
  <c r="AM288" i="9"/>
  <c r="AH288" i="9"/>
  <c r="AG240" i="9"/>
  <c r="AL240" i="9"/>
  <c r="AG278" i="9"/>
  <c r="AL278" i="9"/>
  <c r="AH225" i="9"/>
  <c r="AM225" i="9"/>
  <c r="AC282" i="9"/>
  <c r="AC77" i="9"/>
  <c r="AC235" i="9"/>
  <c r="AC224" i="9"/>
  <c r="AG169" i="9"/>
  <c r="AL169" i="9"/>
  <c r="AM268" i="9"/>
  <c r="AH268" i="9"/>
  <c r="AC27" i="9"/>
  <c r="AC232" i="9"/>
  <c r="AC253" i="9"/>
  <c r="AC263" i="9"/>
  <c r="AB219" i="9"/>
  <c r="AM269" i="9"/>
  <c r="AH269" i="9"/>
  <c r="AM19" i="9"/>
  <c r="AH19" i="9"/>
  <c r="AC251" i="9"/>
  <c r="AC38" i="9"/>
  <c r="AC233" i="9"/>
  <c r="AM281" i="9"/>
  <c r="AH281" i="9"/>
  <c r="AH270" i="9"/>
  <c r="AM270" i="9"/>
  <c r="AM245" i="9"/>
  <c r="AH245" i="9"/>
  <c r="AH285" i="9"/>
  <c r="AM285" i="9"/>
  <c r="AM289" i="9"/>
  <c r="AH289" i="9"/>
  <c r="AM260" i="9"/>
  <c r="AH260" i="9"/>
  <c r="W223" i="9"/>
  <c r="Y228" i="9"/>
  <c r="W228" i="9" s="1"/>
  <c r="AH266" i="9"/>
  <c r="AM266" i="9"/>
  <c r="W248" i="9"/>
  <c r="Y256" i="9"/>
  <c r="W256" i="9" s="1"/>
  <c r="AC119" i="9"/>
  <c r="AC267" i="9"/>
  <c r="AC284" i="9"/>
  <c r="W231" i="9"/>
  <c r="Y242" i="9"/>
  <c r="W242" i="9" s="1"/>
  <c r="AM12" i="9"/>
  <c r="AH12" i="9"/>
  <c r="AM271" i="9"/>
  <c r="AH271" i="9"/>
  <c r="AC279" i="9" l="1"/>
  <c r="AB291" i="9"/>
  <c r="AC291" i="9" s="1"/>
  <c r="AH278" i="9"/>
  <c r="AM278" i="9"/>
  <c r="AH247" i="9"/>
  <c r="AM247" i="9"/>
  <c r="AC219" i="9"/>
  <c r="AC5" i="9" s="1"/>
  <c r="AB5" i="9"/>
  <c r="AB4" i="9" s="1"/>
  <c r="AL27" i="9"/>
  <c r="AG27" i="9"/>
  <c r="AE219" i="9"/>
  <c r="AG287" i="9"/>
  <c r="AL287" i="9"/>
  <c r="AG98" i="9"/>
  <c r="AL98" i="9"/>
  <c r="AC248" i="9"/>
  <c r="AB256" i="9"/>
  <c r="AC256" i="9" s="1"/>
  <c r="AG119" i="9"/>
  <c r="AL119" i="9"/>
  <c r="AL38" i="9"/>
  <c r="AG38" i="9"/>
  <c r="AC223" i="9"/>
  <c r="AB228" i="9"/>
  <c r="AC228" i="9" s="1"/>
  <c r="AG249" i="9"/>
  <c r="AL249" i="9"/>
  <c r="AH238" i="9"/>
  <c r="AM238" i="9"/>
  <c r="AH264" i="9"/>
  <c r="AM264" i="9"/>
  <c r="AC231" i="9"/>
  <c r="AB242" i="9"/>
  <c r="AC242" i="9" s="1"/>
  <c r="AH277" i="9"/>
  <c r="AM277" i="9"/>
  <c r="AG226" i="9"/>
  <c r="AL226" i="9"/>
  <c r="AH169" i="9"/>
  <c r="AM169" i="9"/>
  <c r="AC262" i="9"/>
  <c r="AB273" i="9"/>
  <c r="AC273" i="9" s="1"/>
  <c r="AG77" i="9"/>
  <c r="AL77" i="9"/>
  <c r="AH240" i="9"/>
  <c r="AM240" i="9"/>
  <c r="AG224" i="9" l="1"/>
  <c r="AL224" i="9"/>
  <c r="AH249" i="9"/>
  <c r="AM249" i="9"/>
  <c r="AL248" i="9"/>
  <c r="AG248" i="9"/>
  <c r="AE256" i="9"/>
  <c r="AL231" i="9"/>
  <c r="AG231" i="9"/>
  <c r="AE242" i="9"/>
  <c r="AE5" i="9"/>
  <c r="AE4" i="9" s="1"/>
  <c r="I31" i="4" s="1"/>
  <c r="I32" i="4" s="1"/>
  <c r="AG219" i="9"/>
  <c r="AG5" i="9" s="1"/>
  <c r="AL219" i="9"/>
  <c r="AG232" i="9"/>
  <c r="AL232" i="9"/>
  <c r="AL282" i="9"/>
  <c r="AG282" i="9"/>
  <c r="AL233" i="9"/>
  <c r="AG233" i="9"/>
  <c r="AL267" i="9"/>
  <c r="AG267" i="9"/>
  <c r="AH98" i="9"/>
  <c r="AM98" i="9"/>
  <c r="AH287" i="9"/>
  <c r="AM287" i="9"/>
  <c r="AG223" i="9"/>
  <c r="AE228" i="9"/>
  <c r="AL223" i="9"/>
  <c r="AG279" i="9"/>
  <c r="AL279" i="9"/>
  <c r="AE291" i="9"/>
  <c r="AG262" i="9"/>
  <c r="AL262" i="9"/>
  <c r="AE273" i="9"/>
  <c r="AG251" i="9"/>
  <c r="AL251" i="9"/>
  <c r="AM119" i="9"/>
  <c r="AH119" i="9"/>
  <c r="AL252" i="9"/>
  <c r="AG252" i="9"/>
  <c r="AL263" i="9"/>
  <c r="AG263" i="9"/>
  <c r="AH27" i="9"/>
  <c r="AM27" i="9"/>
  <c r="AK1" i="9"/>
  <c r="I34" i="4" s="1"/>
  <c r="AK2" i="9"/>
  <c r="I35" i="4" s="1"/>
  <c r="AG235" i="9"/>
  <c r="AL235" i="9"/>
  <c r="AM77" i="9"/>
  <c r="AH77" i="9"/>
  <c r="AH226" i="9"/>
  <c r="AM226" i="9"/>
  <c r="AH38" i="9"/>
  <c r="AM38" i="9"/>
  <c r="AL284" i="9"/>
  <c r="AG284" i="9"/>
  <c r="AL283" i="9"/>
  <c r="AG283" i="9"/>
  <c r="AG253" i="9"/>
  <c r="AL253" i="9"/>
  <c r="AH252" i="9" l="1"/>
  <c r="AM252" i="9"/>
  <c r="AH279" i="9"/>
  <c r="AM279" i="9"/>
  <c r="AH219" i="9"/>
  <c r="AH5" i="9" s="1"/>
  <c r="AF5" i="9"/>
  <c r="AM219" i="9"/>
  <c r="AM5" i="9" s="1"/>
  <c r="AL256" i="9"/>
  <c r="AG256" i="9"/>
  <c r="AM224" i="9"/>
  <c r="AH224" i="9"/>
  <c r="AM2" i="9"/>
  <c r="I37" i="4" s="1"/>
  <c r="AM1" i="9"/>
  <c r="I36" i="4" s="1"/>
  <c r="AM251" i="9"/>
  <c r="AH251" i="9"/>
  <c r="AL273" i="9"/>
  <c r="AG273" i="9"/>
  <c r="AL291" i="9"/>
  <c r="AG291" i="9"/>
  <c r="AL5" i="9"/>
  <c r="AL242" i="9"/>
  <c r="AG242" i="9"/>
  <c r="AH248" i="9"/>
  <c r="AM248" i="9"/>
  <c r="AM253" i="9"/>
  <c r="AH253" i="9"/>
  <c r="AM284" i="9"/>
  <c r="AH284" i="9"/>
  <c r="AH235" i="9"/>
  <c r="AM235" i="9"/>
  <c r="AL228" i="9"/>
  <c r="AG228" i="9"/>
  <c r="AH233" i="9"/>
  <c r="AM233" i="9"/>
  <c r="AH232" i="9"/>
  <c r="AM232" i="9"/>
  <c r="AH231" i="9"/>
  <c r="AM231" i="9"/>
  <c r="AH283" i="9"/>
  <c r="AM283" i="9"/>
  <c r="AH263" i="9"/>
  <c r="AM263" i="9"/>
  <c r="AH262" i="9"/>
  <c r="AM262" i="9"/>
  <c r="AH223" i="9"/>
  <c r="AM223" i="9"/>
  <c r="AM267" i="9"/>
  <c r="AH267" i="9"/>
  <c r="AM282" i="9"/>
  <c r="AH282" i="9"/>
  <c r="AH242" i="9" l="1"/>
  <c r="AM242" i="9"/>
  <c r="AM273" i="9"/>
  <c r="AH273" i="9"/>
  <c r="AM256" i="9"/>
  <c r="AH256" i="9"/>
  <c r="AM228" i="9"/>
  <c r="AH228" i="9"/>
  <c r="AH291" i="9"/>
  <c r="AM291" i="9"/>
</calcChain>
</file>

<file path=xl/comments1.xml><?xml version="1.0" encoding="utf-8"?>
<comments xmlns="http://schemas.openxmlformats.org/spreadsheetml/2006/main">
  <authors>
    <author>Lorrimer, Stephen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 xml:space="preserve">The per capita growth that is equivalent to real terms programme growth.
</t>
        </r>
      </text>
    </comment>
  </commentList>
</comments>
</file>

<file path=xl/sharedStrings.xml><?xml version="1.0" encoding="utf-8"?>
<sst xmlns="http://schemas.openxmlformats.org/spreadsheetml/2006/main" count="2736" uniqueCount="595">
  <si>
    <t>2015-16</t>
  </si>
  <si>
    <t>Min DfT</t>
  </si>
  <si>
    <t>Number &lt;-5</t>
  </si>
  <si>
    <t>Closing target</t>
  </si>
  <si>
    <t>Month six baseline
£000</t>
  </si>
  <si>
    <t>Allocation per head
£</t>
  </si>
  <si>
    <t>Target allocations from the fair shares formula £000</t>
  </si>
  <si>
    <t>Target per head</t>
  </si>
  <si>
    <t>DFT
(total allocation)</t>
  </si>
  <si>
    <t>DFT
(per capita)</t>
  </si>
  <si>
    <t>Growth after rounding</t>
  </si>
  <si>
    <t>Per capita growth after rounding</t>
  </si>
  <si>
    <t>England</t>
  </si>
  <si>
    <t>2016-17</t>
  </si>
  <si>
    <t>Opening Target
£000</t>
  </si>
  <si>
    <t>Opening Target per head
£</t>
  </si>
  <si>
    <t>GDP deflator</t>
  </si>
  <si>
    <t>Maximum per cap growth</t>
  </si>
  <si>
    <t>Start of transition</t>
  </si>
  <si>
    <t>End of transition</t>
  </si>
  <si>
    <t>Start of growth limit</t>
  </si>
  <si>
    <t>End of Growth limit</t>
  </si>
  <si>
    <t>Limit</t>
  </si>
  <si>
    <t>Minimum</t>
  </si>
  <si>
    <t>Per capita</t>
  </si>
  <si>
    <t>Minimum growth</t>
  </si>
  <si>
    <t>Programme</t>
  </si>
  <si>
    <t>Backsliding switch</t>
  </si>
  <si>
    <t>Switches</t>
  </si>
  <si>
    <t>Popn growth</t>
  </si>
  <si>
    <t>Reference growth</t>
  </si>
  <si>
    <t>Recommended earliest</t>
  </si>
  <si>
    <t>Quanta</t>
  </si>
  <si>
    <t>Transition position</t>
  </si>
  <si>
    <t>Allocation after min per capita growth
£000</t>
  </si>
  <si>
    <t>Minimum per capita growth</t>
  </si>
  <si>
    <t>Allocation after per capita p-o-c</t>
  </si>
  <si>
    <t>Allocation after minimum programme growth</t>
  </si>
  <si>
    <t>Minimum programme</t>
  </si>
  <si>
    <t>Growth cap</t>
  </si>
  <si>
    <t>DfT to prevent backsliding</t>
  </si>
  <si>
    <t>Allocation that prevents backsliding</t>
  </si>
  <si>
    <t>Apply correction if turned on</t>
  </si>
  <si>
    <t>Apply minimum per capita growth [programme]</t>
  </si>
  <si>
    <t>Growth on per capita parameters
[programme]</t>
  </si>
  <si>
    <t>Apply minimum per capita growth [per capita]</t>
  </si>
  <si>
    <t>Apply minimum programme growth
[programme]</t>
  </si>
  <si>
    <t>Growth on per capita parameters
[per capita]</t>
  </si>
  <si>
    <t>Apply minimum programme growth
[per capita]</t>
  </si>
  <si>
    <t>Allocation after per cap</t>
  </si>
  <si>
    <t>Growth after cap
[programme]</t>
  </si>
  <si>
    <t>Growth after cap
[per capita]</t>
  </si>
  <si>
    <t>Implied growth
[programme]</t>
  </si>
  <si>
    <t>Implied growth
[per capita]</t>
  </si>
  <si>
    <t>Baseline</t>
  </si>
  <si>
    <t>2017-18</t>
  </si>
  <si>
    <t>2018-19</t>
  </si>
  <si>
    <t>2019-20</t>
  </si>
  <si>
    <t>2020-21</t>
  </si>
  <si>
    <t>Per capita switch</t>
  </si>
  <si>
    <t>PoC switch</t>
  </si>
  <si>
    <t>This adjustment is not available for 2016-17</t>
  </si>
  <si>
    <t>Year index</t>
  </si>
  <si>
    <t>Balance</t>
  </si>
  <si>
    <t>CCG</t>
  </si>
  <si>
    <t>00C</t>
  </si>
  <si>
    <t xml:space="preserve">NHS Darlington CCG </t>
  </si>
  <si>
    <t>00D</t>
  </si>
  <si>
    <t xml:space="preserve">NHS Durham Dales, Easington and Sedgefield CCG </t>
  </si>
  <si>
    <t>13T</t>
  </si>
  <si>
    <t>NHS Newcastle Gateshead</t>
  </si>
  <si>
    <t>00K</t>
  </si>
  <si>
    <t xml:space="preserve">NHS Hartlepool and Stockton-on-Tees CCG </t>
  </si>
  <si>
    <t>00J</t>
  </si>
  <si>
    <t xml:space="preserve">NHS North Durham CCG </t>
  </si>
  <si>
    <t>99C</t>
  </si>
  <si>
    <t xml:space="preserve">NHS North Tyneside CCG </t>
  </si>
  <si>
    <t>00L</t>
  </si>
  <si>
    <t xml:space="preserve">NHS Northumberland CCG </t>
  </si>
  <si>
    <t>00M</t>
  </si>
  <si>
    <t xml:space="preserve">NHS South Tees CCG </t>
  </si>
  <si>
    <t>00N</t>
  </si>
  <si>
    <t xml:space="preserve">NHS South Tyneside CCG </t>
  </si>
  <si>
    <t>00P</t>
  </si>
  <si>
    <t xml:space="preserve">NHS Sunderland CCG </t>
  </si>
  <si>
    <t>00Q</t>
  </si>
  <si>
    <t xml:space="preserve">NHS Blackburn with Darwen CCG </t>
  </si>
  <si>
    <t>00R</t>
  </si>
  <si>
    <t xml:space="preserve">NHS Blackpool CCG </t>
  </si>
  <si>
    <t>00T</t>
  </si>
  <si>
    <t xml:space="preserve">NHS Bolton CCG </t>
  </si>
  <si>
    <t>00V</t>
  </si>
  <si>
    <t xml:space="preserve">NHS Bury CCG </t>
  </si>
  <si>
    <t>00W</t>
  </si>
  <si>
    <t xml:space="preserve">NHS Central Manchester CCG </t>
  </si>
  <si>
    <t>00X</t>
  </si>
  <si>
    <t xml:space="preserve">NHS Chorley and South Ribble CCG </t>
  </si>
  <si>
    <t>01H</t>
  </si>
  <si>
    <t xml:space="preserve">NHS Cumbria CCG </t>
  </si>
  <si>
    <t>01A</t>
  </si>
  <si>
    <t xml:space="preserve">NHS East Lancashire CCG </t>
  </si>
  <si>
    <t>01C</t>
  </si>
  <si>
    <t xml:space="preserve">NHS Eastern Cheshire CCG </t>
  </si>
  <si>
    <t>02M</t>
  </si>
  <si>
    <t xml:space="preserve">NHS Fylde and Wyre CCG </t>
  </si>
  <si>
    <t>01E</t>
  </si>
  <si>
    <t xml:space="preserve">NHS Greater Preston CCG </t>
  </si>
  <si>
    <t>01F</t>
  </si>
  <si>
    <t xml:space="preserve">NHS Halton CCG </t>
  </si>
  <si>
    <t>01D</t>
  </si>
  <si>
    <t xml:space="preserve">NHS Heywood, Middleton and Rochdale CCG </t>
  </si>
  <si>
    <t>01J</t>
  </si>
  <si>
    <t xml:space="preserve">NHS Knowsley CCG </t>
  </si>
  <si>
    <t>01K</t>
  </si>
  <si>
    <t xml:space="preserve">NHS Lancashire North CCG </t>
  </si>
  <si>
    <t>99A</t>
  </si>
  <si>
    <t xml:space="preserve">NHS Liverpool CCG </t>
  </si>
  <si>
    <t>01M</t>
  </si>
  <si>
    <t xml:space="preserve">NHS North Manchester CCG </t>
  </si>
  <si>
    <t>00Y</t>
  </si>
  <si>
    <t xml:space="preserve">NHS Oldham CCG </t>
  </si>
  <si>
    <t>01G</t>
  </si>
  <si>
    <t xml:space="preserve">NHS Salford CCG </t>
  </si>
  <si>
    <t>01R</t>
  </si>
  <si>
    <t xml:space="preserve">NHS South Cheshire CCG </t>
  </si>
  <si>
    <t>01N</t>
  </si>
  <si>
    <t xml:space="preserve">NHS South Manchester CCG </t>
  </si>
  <si>
    <t>01T</t>
  </si>
  <si>
    <t xml:space="preserve">NHS South Sefton CCG </t>
  </si>
  <si>
    <t>01V</t>
  </si>
  <si>
    <t xml:space="preserve">NHS Southport and Formby CCG </t>
  </si>
  <si>
    <t>01X</t>
  </si>
  <si>
    <t xml:space="preserve">NHS St Helens CCG </t>
  </si>
  <si>
    <t>01W</t>
  </si>
  <si>
    <t xml:space="preserve">NHS Stockport CCG </t>
  </si>
  <si>
    <t>01Y</t>
  </si>
  <si>
    <t xml:space="preserve">NHS Tameside and Glossop CCG </t>
  </si>
  <si>
    <t>02A</t>
  </si>
  <si>
    <t xml:space="preserve">NHS Trafford CCG </t>
  </si>
  <si>
    <t>02D</t>
  </si>
  <si>
    <t xml:space="preserve">NHS Vale Royal CCG </t>
  </si>
  <si>
    <t>02E</t>
  </si>
  <si>
    <t xml:space="preserve">NHS Warrington CCG </t>
  </si>
  <si>
    <t>02F</t>
  </si>
  <si>
    <t xml:space="preserve">NHS West Cheshire CCG </t>
  </si>
  <si>
    <t>02G</t>
  </si>
  <si>
    <t xml:space="preserve">NHS West Lancashire CCG </t>
  </si>
  <si>
    <t>02H</t>
  </si>
  <si>
    <t xml:space="preserve">NHS Wigan Borough CCG </t>
  </si>
  <si>
    <t>12F</t>
  </si>
  <si>
    <t xml:space="preserve">NHS Wirral CCG </t>
  </si>
  <si>
    <t>02N</t>
  </si>
  <si>
    <t xml:space="preserve">NHS Airedale, Wharfedale and Craven CCG </t>
  </si>
  <si>
    <t>02P</t>
  </si>
  <si>
    <t xml:space="preserve">NHS Barnsley CCG </t>
  </si>
  <si>
    <t>02Q</t>
  </si>
  <si>
    <t xml:space="preserve">NHS Bassetlaw CCG </t>
  </si>
  <si>
    <t>02W</t>
  </si>
  <si>
    <t xml:space="preserve">NHS Bradford City CCG </t>
  </si>
  <si>
    <t>02R</t>
  </si>
  <si>
    <t xml:space="preserve">NHS Bradford Districts CCG </t>
  </si>
  <si>
    <t>02T</t>
  </si>
  <si>
    <t xml:space="preserve">NHS Calderdale CCG </t>
  </si>
  <si>
    <t>02X</t>
  </si>
  <si>
    <t xml:space="preserve">NHS Doncaster CCG </t>
  </si>
  <si>
    <t>02Y</t>
  </si>
  <si>
    <t xml:space="preserve">NHS East Riding of Yorkshire CCG </t>
  </si>
  <si>
    <t>03A</t>
  </si>
  <si>
    <t xml:space="preserve">NHS Greater Huddersfield CCG </t>
  </si>
  <si>
    <t>03D</t>
  </si>
  <si>
    <t xml:space="preserve">NHS Hambleton, Richmondshire and Whitby CCG </t>
  </si>
  <si>
    <t>03E</t>
  </si>
  <si>
    <t xml:space="preserve">NHS Harrogate and Rural District CCG </t>
  </si>
  <si>
    <t>03F</t>
  </si>
  <si>
    <t xml:space="preserve">NHS Hull CCG </t>
  </si>
  <si>
    <t>02V</t>
  </si>
  <si>
    <t xml:space="preserve">NHS Leeds North CCG </t>
  </si>
  <si>
    <t>03G</t>
  </si>
  <si>
    <t xml:space="preserve">NHS Leeds South and East CCG </t>
  </si>
  <si>
    <t>03C</t>
  </si>
  <si>
    <t xml:space="preserve">NHS Leeds West CCG </t>
  </si>
  <si>
    <t>03H</t>
  </si>
  <si>
    <t xml:space="preserve">NHS North East Lincolnshire CCG </t>
  </si>
  <si>
    <t>03J</t>
  </si>
  <si>
    <t xml:space="preserve">NHS North Kirklees CCG </t>
  </si>
  <si>
    <t>03K</t>
  </si>
  <si>
    <t xml:space="preserve">NHS North Lincolnshire CCG </t>
  </si>
  <si>
    <t>03L</t>
  </si>
  <si>
    <t xml:space="preserve">NHS Rotherham CCG </t>
  </si>
  <si>
    <t>03M</t>
  </si>
  <si>
    <t xml:space="preserve">NHS Scarborough and Ryedale CCG </t>
  </si>
  <si>
    <t>03N</t>
  </si>
  <si>
    <t xml:space="preserve">NHS Sheffield CCG </t>
  </si>
  <si>
    <t>03Q</t>
  </si>
  <si>
    <t xml:space="preserve">NHS Vale of York CCG </t>
  </si>
  <si>
    <t>03R</t>
  </si>
  <si>
    <t xml:space="preserve">NHS Wakefield CCG </t>
  </si>
  <si>
    <t>13P</t>
  </si>
  <si>
    <t xml:space="preserve">NHS Birmingham CrossCity CCG </t>
  </si>
  <si>
    <t>04X</t>
  </si>
  <si>
    <t xml:space="preserve">NHS Birmingham South and Central CCG </t>
  </si>
  <si>
    <t>04Y</t>
  </si>
  <si>
    <t xml:space="preserve">NHS Cannock Chase CCG </t>
  </si>
  <si>
    <t>05A</t>
  </si>
  <si>
    <t xml:space="preserve">NHS Coventry and Rugby CCG </t>
  </si>
  <si>
    <t>05C</t>
  </si>
  <si>
    <t xml:space="preserve">NHS Dudley CCG </t>
  </si>
  <si>
    <t>05D</t>
  </si>
  <si>
    <t xml:space="preserve">NHS East Staffordshire CCG </t>
  </si>
  <si>
    <t>05F</t>
  </si>
  <si>
    <t xml:space="preserve">NHS Herefordshire CCG </t>
  </si>
  <si>
    <t>05G</t>
  </si>
  <si>
    <t xml:space="preserve">NHS North Staffordshire CCG </t>
  </si>
  <si>
    <t>05J</t>
  </si>
  <si>
    <t xml:space="preserve">NHS Redditch and Bromsgrove CCG </t>
  </si>
  <si>
    <t>05L</t>
  </si>
  <si>
    <t xml:space="preserve">NHS Sandwell and West Birmingham CCG </t>
  </si>
  <si>
    <t>05N</t>
  </si>
  <si>
    <t xml:space="preserve">NHS Shropshire CCG </t>
  </si>
  <si>
    <t>05P</t>
  </si>
  <si>
    <t xml:space="preserve">NHS Solihull CCG </t>
  </si>
  <si>
    <t>05Q</t>
  </si>
  <si>
    <t xml:space="preserve">NHS South East Staffs and Seisdon Peninsular CCG </t>
  </si>
  <si>
    <t>05R</t>
  </si>
  <si>
    <t xml:space="preserve">NHS South Warwickshire CCG </t>
  </si>
  <si>
    <t>05T</t>
  </si>
  <si>
    <t xml:space="preserve">NHS South Worcestershire CCG </t>
  </si>
  <si>
    <t>05V</t>
  </si>
  <si>
    <t xml:space="preserve">NHS Stafford and Surrounds CCG </t>
  </si>
  <si>
    <t>05W</t>
  </si>
  <si>
    <t xml:space="preserve">NHS Stoke on Trent CCG </t>
  </si>
  <si>
    <t>05X</t>
  </si>
  <si>
    <t xml:space="preserve">NHS Telford and Wrekin CCG </t>
  </si>
  <si>
    <t>05Y</t>
  </si>
  <si>
    <t xml:space="preserve">NHS Walsall CCG </t>
  </si>
  <si>
    <t>05H</t>
  </si>
  <si>
    <t xml:space="preserve">NHS Warwickshire North CCG </t>
  </si>
  <si>
    <t>06A</t>
  </si>
  <si>
    <t xml:space="preserve">NHS Wolverhampton CCG </t>
  </si>
  <si>
    <t>06D</t>
  </si>
  <si>
    <t xml:space="preserve">NHS Wyre Forest CCG </t>
  </si>
  <si>
    <t>03V</t>
  </si>
  <si>
    <t xml:space="preserve">NHS Corby CCG </t>
  </si>
  <si>
    <t>03W</t>
  </si>
  <si>
    <t xml:space="preserve">NHS East Leicestershire and Rutland CCG </t>
  </si>
  <si>
    <t>03X</t>
  </si>
  <si>
    <t xml:space="preserve">NHS Erewash CCG </t>
  </si>
  <si>
    <t>03Y</t>
  </si>
  <si>
    <t xml:space="preserve">NHS Hardwick CCG </t>
  </si>
  <si>
    <t>04C</t>
  </si>
  <si>
    <t xml:space="preserve">NHS Leicester City CCG </t>
  </si>
  <si>
    <t>03T</t>
  </si>
  <si>
    <t xml:space="preserve">NHS Lincolnshire East CCG </t>
  </si>
  <si>
    <t>04D</t>
  </si>
  <si>
    <t xml:space="preserve">NHS Lincolnshire West CCG </t>
  </si>
  <si>
    <t>04E</t>
  </si>
  <si>
    <t xml:space="preserve">NHS Mansfield and Ashfield CCG </t>
  </si>
  <si>
    <t>04F</t>
  </si>
  <si>
    <t xml:space="preserve">NHS Milton Keynes CCG </t>
  </si>
  <si>
    <t>04G</t>
  </si>
  <si>
    <t xml:space="preserve">NHS Nene CCG </t>
  </si>
  <si>
    <t>04H</t>
  </si>
  <si>
    <t xml:space="preserve">NHS Newark and Sherwood CCG </t>
  </si>
  <si>
    <t>04J</t>
  </si>
  <si>
    <t xml:space="preserve">NHS North Derbyshire CCG </t>
  </si>
  <si>
    <t>04K</t>
  </si>
  <si>
    <t xml:space="preserve">NHS Nottingham City CCG </t>
  </si>
  <si>
    <t>04L</t>
  </si>
  <si>
    <t xml:space="preserve">NHS Nottingham North and East CCG </t>
  </si>
  <si>
    <t>04M</t>
  </si>
  <si>
    <t xml:space="preserve">NHS Nottingham West CCG </t>
  </si>
  <si>
    <t>04N</t>
  </si>
  <si>
    <t xml:space="preserve">NHS Rushcliffe CCG </t>
  </si>
  <si>
    <t>99D</t>
  </si>
  <si>
    <t xml:space="preserve">NHS South Lincolnshire CCG </t>
  </si>
  <si>
    <t>04Q</t>
  </si>
  <si>
    <t xml:space="preserve">NHS South West Lincolnshire CCG </t>
  </si>
  <si>
    <t>04R</t>
  </si>
  <si>
    <t xml:space="preserve">NHS Southern Derbyshire CCG </t>
  </si>
  <si>
    <t>04V</t>
  </si>
  <si>
    <t xml:space="preserve">NHS West Leicestershire CCG </t>
  </si>
  <si>
    <t>99E</t>
  </si>
  <si>
    <t xml:space="preserve">NHS Basildon and Brentwood CCG </t>
  </si>
  <si>
    <t>06F</t>
  </si>
  <si>
    <t xml:space="preserve">NHS Bedfordshire CCG </t>
  </si>
  <si>
    <t>06H</t>
  </si>
  <si>
    <t xml:space="preserve">NHS Cambridgeshire and Peterborough CCG </t>
  </si>
  <si>
    <t>99F</t>
  </si>
  <si>
    <t xml:space="preserve">NHS Castle Point and Rochford CCG </t>
  </si>
  <si>
    <t>06K</t>
  </si>
  <si>
    <t xml:space="preserve">NHS East and North Hertfordshire CCG </t>
  </si>
  <si>
    <t>06M</t>
  </si>
  <si>
    <t xml:space="preserve">NHS Great Yarmouth and Waveney CCG </t>
  </si>
  <si>
    <t>06N</t>
  </si>
  <si>
    <t xml:space="preserve">NHS Herts Valleys CCG </t>
  </si>
  <si>
    <t>06L</t>
  </si>
  <si>
    <t xml:space="preserve">NHS Ipswich and East Suffolk CCG </t>
  </si>
  <si>
    <t>06P</t>
  </si>
  <si>
    <t xml:space="preserve">NHS Luton CCG </t>
  </si>
  <si>
    <t>06Q</t>
  </si>
  <si>
    <t xml:space="preserve">NHS Mid Essex CCG </t>
  </si>
  <si>
    <t>06T</t>
  </si>
  <si>
    <t xml:space="preserve">NHS North East Essex CCG </t>
  </si>
  <si>
    <t>06V</t>
  </si>
  <si>
    <t xml:space="preserve">NHS North Norfolk CCG </t>
  </si>
  <si>
    <t>06W</t>
  </si>
  <si>
    <t xml:space="preserve">NHS Norwich CCG </t>
  </si>
  <si>
    <t>06Y</t>
  </si>
  <si>
    <t xml:space="preserve">NHS South Norfolk CCG </t>
  </si>
  <si>
    <t>99G</t>
  </si>
  <si>
    <t xml:space="preserve">NHS Southend CCG </t>
  </si>
  <si>
    <t>07G</t>
  </si>
  <si>
    <t xml:space="preserve">NHS Thurrock CCG </t>
  </si>
  <si>
    <t>07H</t>
  </si>
  <si>
    <t xml:space="preserve">NHS West Essex CCG </t>
  </si>
  <si>
    <t>07J</t>
  </si>
  <si>
    <t xml:space="preserve">NHS West Norfolk CCG </t>
  </si>
  <si>
    <t>07K</t>
  </si>
  <si>
    <t xml:space="preserve">NHS West Suffolk CCG </t>
  </si>
  <si>
    <t>07L</t>
  </si>
  <si>
    <t xml:space="preserve">NHS Barking and Dagenham CCG </t>
  </si>
  <si>
    <t>07M</t>
  </si>
  <si>
    <t xml:space="preserve">NHS Barnet CCG </t>
  </si>
  <si>
    <t>07N</t>
  </si>
  <si>
    <t xml:space="preserve">NHS Bexley CCG </t>
  </si>
  <si>
    <t>07P</t>
  </si>
  <si>
    <t xml:space="preserve">NHS Brent CCG </t>
  </si>
  <si>
    <t>07Q</t>
  </si>
  <si>
    <t xml:space="preserve">NHS Bromley CCG </t>
  </si>
  <si>
    <t>07R</t>
  </si>
  <si>
    <t xml:space="preserve">NHS Camden CCG </t>
  </si>
  <si>
    <t>09A</t>
  </si>
  <si>
    <t xml:space="preserve">NHS Central London (Westminster) CCG </t>
  </si>
  <si>
    <t>07T</t>
  </si>
  <si>
    <t xml:space="preserve">NHS City and Hackney CCG </t>
  </si>
  <si>
    <t>07V</t>
  </si>
  <si>
    <t xml:space="preserve">NHS Croydon CCG </t>
  </si>
  <si>
    <t>07W</t>
  </si>
  <si>
    <t xml:space="preserve">NHS Ealing CCG </t>
  </si>
  <si>
    <t>07X</t>
  </si>
  <si>
    <t xml:space="preserve">NHS Enfield CCG </t>
  </si>
  <si>
    <t>08A</t>
  </si>
  <si>
    <t xml:space="preserve">NHS Greenwich CCG </t>
  </si>
  <si>
    <t>08C</t>
  </si>
  <si>
    <t xml:space="preserve">NHS Hammersmith and Fulham CCG </t>
  </si>
  <si>
    <t>08D</t>
  </si>
  <si>
    <t xml:space="preserve">NHS Haringey CCG </t>
  </si>
  <si>
    <t>08E</t>
  </si>
  <si>
    <t xml:space="preserve">NHS Harrow CCG </t>
  </si>
  <si>
    <t>08F</t>
  </si>
  <si>
    <t xml:space="preserve">NHS Havering CCG </t>
  </si>
  <si>
    <t>08G</t>
  </si>
  <si>
    <t xml:space="preserve">NHS Hillingdon CCG </t>
  </si>
  <si>
    <t>07Y</t>
  </si>
  <si>
    <t xml:space="preserve">NHS Hounslow CCG </t>
  </si>
  <si>
    <t>08H</t>
  </si>
  <si>
    <t xml:space="preserve">NHS Islington CCG </t>
  </si>
  <si>
    <t>08J</t>
  </si>
  <si>
    <t xml:space="preserve">NHS Kingston CCG </t>
  </si>
  <si>
    <t>08K</t>
  </si>
  <si>
    <t xml:space="preserve">NHS Lambeth CCG </t>
  </si>
  <si>
    <t>08L</t>
  </si>
  <si>
    <t xml:space="preserve">NHS Lewisham CCG </t>
  </si>
  <si>
    <t>08R</t>
  </si>
  <si>
    <t xml:space="preserve">NHS Merton CCG </t>
  </si>
  <si>
    <t>08M</t>
  </si>
  <si>
    <t xml:space="preserve">NHS Newham CCG </t>
  </si>
  <si>
    <t>08N</t>
  </si>
  <si>
    <t xml:space="preserve">NHS Redbridge CCG </t>
  </si>
  <si>
    <t>08P</t>
  </si>
  <si>
    <t xml:space="preserve">NHS Richmond CCG </t>
  </si>
  <si>
    <t>08Q</t>
  </si>
  <si>
    <t xml:space="preserve">NHS Southwark CCG </t>
  </si>
  <si>
    <t>08T</t>
  </si>
  <si>
    <t xml:space="preserve">NHS Sutton CCG </t>
  </si>
  <si>
    <t>08V</t>
  </si>
  <si>
    <t xml:space="preserve">NHS Tower Hamlets CCG </t>
  </si>
  <si>
    <t>08W</t>
  </si>
  <si>
    <t xml:space="preserve">NHS Waltham Forest CCG </t>
  </si>
  <si>
    <t>08X</t>
  </si>
  <si>
    <t xml:space="preserve">NHS Wandsworth CCG </t>
  </si>
  <si>
    <t>08Y</t>
  </si>
  <si>
    <t xml:space="preserve">NHS West London (K&amp;C &amp; QPP) CCG </t>
  </si>
  <si>
    <t>09C</t>
  </si>
  <si>
    <t xml:space="preserve">NHS Ashford CCG </t>
  </si>
  <si>
    <t>10Y</t>
  </si>
  <si>
    <t xml:space="preserve">NHS Aylesbury Vale CCG </t>
  </si>
  <si>
    <t>10G</t>
  </si>
  <si>
    <t xml:space="preserve">NHS Bracknell and Ascot CCG </t>
  </si>
  <si>
    <t>09D</t>
  </si>
  <si>
    <t xml:space="preserve">NHS Brighton and Hove CCG </t>
  </si>
  <si>
    <t>09E</t>
  </si>
  <si>
    <t xml:space="preserve">NHS Canterbury and Coastal CCG </t>
  </si>
  <si>
    <t>10H</t>
  </si>
  <si>
    <t xml:space="preserve">NHS Chiltern CCG </t>
  </si>
  <si>
    <t>09G</t>
  </si>
  <si>
    <t xml:space="preserve">NHS Coastal West Sussex CCG </t>
  </si>
  <si>
    <t>09H</t>
  </si>
  <si>
    <t xml:space="preserve">NHS Crawley CCG </t>
  </si>
  <si>
    <t>09J</t>
  </si>
  <si>
    <t xml:space="preserve">NHS Dartford, Gravesham and Swanley CCG </t>
  </si>
  <si>
    <t>09L</t>
  </si>
  <si>
    <t xml:space="preserve">NHS East Surrey CCG </t>
  </si>
  <si>
    <t>09F</t>
  </si>
  <si>
    <t xml:space="preserve">NHS Eastbourne, Hailsham and Seaford CCG </t>
  </si>
  <si>
    <t>10K</t>
  </si>
  <si>
    <t xml:space="preserve">NHS Fareham and Gosport CCG </t>
  </si>
  <si>
    <t>09N</t>
  </si>
  <si>
    <t xml:space="preserve">NHS Guildford and Waverley CCG </t>
  </si>
  <si>
    <t>09P</t>
  </si>
  <si>
    <t xml:space="preserve">NHS Hastings and Rother CCG </t>
  </si>
  <si>
    <t>99K</t>
  </si>
  <si>
    <t xml:space="preserve">NHS High Weald Lewes Havens CCG </t>
  </si>
  <si>
    <t>09X</t>
  </si>
  <si>
    <t xml:space="preserve">NHS Horsham and Mid Sussex CCG </t>
  </si>
  <si>
    <t>10L</t>
  </si>
  <si>
    <t xml:space="preserve">NHS Isle of Wight CCG </t>
  </si>
  <si>
    <t>09W</t>
  </si>
  <si>
    <t xml:space="preserve">NHS Medway CCG </t>
  </si>
  <si>
    <t>10M</t>
  </si>
  <si>
    <t xml:space="preserve">NHS Newbury and District CCG </t>
  </si>
  <si>
    <t>10N</t>
  </si>
  <si>
    <t xml:space="preserve">NHS North and West Reading CCG </t>
  </si>
  <si>
    <t>99M</t>
  </si>
  <si>
    <t xml:space="preserve">NHS North East Hampshire and Farnham CCG </t>
  </si>
  <si>
    <t>10J</t>
  </si>
  <si>
    <t xml:space="preserve">NHS North Hampshire CCG </t>
  </si>
  <si>
    <t>09Y</t>
  </si>
  <si>
    <t xml:space="preserve">NHS North West Surrey CCG </t>
  </si>
  <si>
    <t>10Q</t>
  </si>
  <si>
    <t xml:space="preserve">NHS Oxfordshire CCG </t>
  </si>
  <si>
    <t>10R</t>
  </si>
  <si>
    <t xml:space="preserve">NHS Portsmouth CCG </t>
  </si>
  <si>
    <t>10T</t>
  </si>
  <si>
    <t xml:space="preserve">NHS Slough CCG </t>
  </si>
  <si>
    <t>10V</t>
  </si>
  <si>
    <t xml:space="preserve">NHS South Eastern Hampshire CCG </t>
  </si>
  <si>
    <t>10A</t>
  </si>
  <si>
    <t xml:space="preserve">NHS South Kent Coast CCG </t>
  </si>
  <si>
    <t>10W</t>
  </si>
  <si>
    <t xml:space="preserve">NHS South Reading CCG </t>
  </si>
  <si>
    <t>10X</t>
  </si>
  <si>
    <t xml:space="preserve">NHS Southampton CCG </t>
  </si>
  <si>
    <t>99H</t>
  </si>
  <si>
    <t xml:space="preserve">NHS Surrey Downs CCG </t>
  </si>
  <si>
    <t>10C</t>
  </si>
  <si>
    <t xml:space="preserve">NHS Surrey Heath CCG </t>
  </si>
  <si>
    <t>10D</t>
  </si>
  <si>
    <t xml:space="preserve">NHS Swale CCG </t>
  </si>
  <si>
    <t>10E</t>
  </si>
  <si>
    <t xml:space="preserve">NHS Thanet CCG </t>
  </si>
  <si>
    <t>11A</t>
  </si>
  <si>
    <t xml:space="preserve">NHS West Hampshire CCG </t>
  </si>
  <si>
    <t>99J</t>
  </si>
  <si>
    <t xml:space="preserve">NHS West Kent CCG </t>
  </si>
  <si>
    <t>11C</t>
  </si>
  <si>
    <t xml:space="preserve">NHS Windsor, Ascot and Maidenhead CCG </t>
  </si>
  <si>
    <t>11D</t>
  </si>
  <si>
    <t xml:space="preserve">NHS Wokingham CCG </t>
  </si>
  <si>
    <t>11E</t>
  </si>
  <si>
    <t xml:space="preserve">NHS Bath and North East Somerset CCG </t>
  </si>
  <si>
    <t>11H</t>
  </si>
  <si>
    <t xml:space="preserve">NHS Bristol CCG </t>
  </si>
  <si>
    <t>11J</t>
  </si>
  <si>
    <t xml:space="preserve">NHS Dorset CCG </t>
  </si>
  <si>
    <t>11M</t>
  </si>
  <si>
    <t xml:space="preserve">NHS Gloucestershire CCG </t>
  </si>
  <si>
    <t>11N</t>
  </si>
  <si>
    <t xml:space="preserve">NHS Kernow CCG </t>
  </si>
  <si>
    <t>11T</t>
  </si>
  <si>
    <t xml:space="preserve">NHS North Somerset CCG </t>
  </si>
  <si>
    <t>99P</t>
  </si>
  <si>
    <t xml:space="preserve">NHS North, East, West Devon CCG </t>
  </si>
  <si>
    <t>11X</t>
  </si>
  <si>
    <t xml:space="preserve">NHS Somerset CCG </t>
  </si>
  <si>
    <t>99Q</t>
  </si>
  <si>
    <t xml:space="preserve">NHS South Devon and Torbay CCG </t>
  </si>
  <si>
    <t>12A</t>
  </si>
  <si>
    <t xml:space="preserve">NHS South Gloucestershire CCG </t>
  </si>
  <si>
    <t>12D</t>
  </si>
  <si>
    <t xml:space="preserve">NHS Swindon CCG </t>
  </si>
  <si>
    <t>99N</t>
  </si>
  <si>
    <t xml:space="preserve">NHS Wiltshire CCG </t>
  </si>
  <si>
    <t>Minimum allocation
£000</t>
  </si>
  <si>
    <t>Minimum allocation per head
£</t>
  </si>
  <si>
    <t>Number &lt;-10</t>
  </si>
  <si>
    <t>NHS England Regions</t>
  </si>
  <si>
    <t>North</t>
  </si>
  <si>
    <t>Midlands &amp; East</t>
  </si>
  <si>
    <t>London</t>
  </si>
  <si>
    <t>South</t>
  </si>
  <si>
    <t>Wessex</t>
  </si>
  <si>
    <t>Deprivation deciles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</si>
  <si>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</si>
  <si>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</si>
  <si>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</si>
  <si>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</si>
  <si>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</si>
  <si>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</si>
  <si>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</si>
  <si>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</si>
  <si>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</si>
  <si>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</si>
  <si>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Age deciles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</si>
  <si>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</si>
  <si>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</si>
  <si>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</si>
  <si>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</si>
  <si>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</si>
  <si>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</si>
  <si>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</si>
  <si>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</si>
  <si>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</si>
  <si>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</si>
  <si>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ONS Types</t>
  </si>
  <si>
    <t>Industrial Hinterlands</t>
  </si>
  <si>
    <t>Regional Centres</t>
  </si>
  <si>
    <t>Manufacturing Towns</t>
  </si>
  <si>
    <t>Prospering Smaller Towns</t>
  </si>
  <si>
    <t>Centres with Industry</t>
  </si>
  <si>
    <t xml:space="preserve">Coastal and Countryside </t>
  </si>
  <si>
    <t>New and Growing Towns</t>
  </si>
  <si>
    <t>Prospering Southern England</t>
  </si>
  <si>
    <t>London Suburbs</t>
  </si>
  <si>
    <t>London Cosmopolitan</t>
  </si>
  <si>
    <t>Thriving London Periphery</t>
  </si>
  <si>
    <t>London Centre</t>
  </si>
  <si>
    <t>Commissioning Region</t>
  </si>
  <si>
    <t>Cumbria and North East</t>
  </si>
  <si>
    <t>Lancashire and Greater Manchester</t>
  </si>
  <si>
    <t>Cheshire and Merseyside</t>
  </si>
  <si>
    <t>Yorkshire and the Humber</t>
  </si>
  <si>
    <t>West Midlands</t>
  </si>
  <si>
    <t>North Midlands</t>
  </si>
  <si>
    <t>Central Midlands</t>
  </si>
  <si>
    <t>East</t>
  </si>
  <si>
    <t>South East</t>
  </si>
  <si>
    <t>South Central</t>
  </si>
  <si>
    <t>South West</t>
  </si>
  <si>
    <t>Minimum opening DfT</t>
  </si>
  <si>
    <t>Number &lt;-5%</t>
  </si>
  <si>
    <t>Number &lt;-10%</t>
  </si>
  <si>
    <t>Minimum closing DfT</t>
  </si>
  <si>
    <t>Max DfT</t>
  </si>
  <si>
    <t>Maximum closing DfT</t>
  </si>
  <si>
    <t>NHS England - 2016-17 to 2020-21 Allocations</t>
  </si>
  <si>
    <t>Please refer to the Technical Guide published alongside this spreadsheet for further information</t>
  </si>
  <si>
    <t>Minimum allocation for primary medical care services</t>
  </si>
  <si>
    <t>Performance</t>
  </si>
  <si>
    <t>Twice recommendation</t>
  </si>
  <si>
    <t>Calculating minimum allocations for 2016-17</t>
  </si>
  <si>
    <t>Calculating minimum allocations for 2017-18</t>
  </si>
  <si>
    <t>Calculating minimum allocations for 2018-19</t>
  </si>
  <si>
    <t>Calculating minimum allocations for 2019-20</t>
  </si>
  <si>
    <t>Calculating minimum allocations for 2020-21</t>
  </si>
  <si>
    <t>Clinical Commissioning Group</t>
  </si>
  <si>
    <t xml:space="preserve">This calculation feeds in to the total place based pace of change in workbook Q </t>
  </si>
  <si>
    <t>Pace of change parameters</t>
  </si>
  <si>
    <t>Per capita pace of change</t>
  </si>
  <si>
    <t>notes</t>
  </si>
  <si>
    <t>A description of the sheets in this workbook is given below.</t>
  </si>
  <si>
    <t xml:space="preserve">This workbook performs the calculations necessary to set the minimum recurrent </t>
  </si>
  <si>
    <t>inputs</t>
  </si>
  <si>
    <t>A series of parameters and switches to tune pace of change policy</t>
  </si>
  <si>
    <t xml:space="preserve">Rows 8-13 provide basic information on national population growth and GDP  </t>
  </si>
  <si>
    <t>deflators to inform setting growth limits.</t>
  </si>
  <si>
    <t xml:space="preserve">Rows 14-19 set the parameters for per capita growth rates. The minimum growth </t>
  </si>
  <si>
    <t xml:space="preserve">is set to the reference growth.  The recommended earliest point for the end of </t>
  </si>
  <si>
    <t xml:space="preserve">transition ensures that pace of change preserves the order of the initial DfTs. </t>
  </si>
  <si>
    <t xml:space="preserve">Rows 21-24 set the minimum programme growth and the parameters for the  </t>
  </si>
  <si>
    <t xml:space="preserve">introduction of capped growth.  </t>
  </si>
  <si>
    <t xml:space="preserve">Rows 26-28 provide switches for turning on and off different parts of the pace of </t>
  </si>
  <si>
    <t>change policy.</t>
  </si>
  <si>
    <t xml:space="preserve">Rows 30-36 give a summary of the performance of the pace of change choices </t>
  </si>
  <si>
    <t>to support the process of choosing these parameters.</t>
  </si>
  <si>
    <t>outputs</t>
  </si>
  <si>
    <t>Shows the calculation of the minimum allocation for 2016-17</t>
  </si>
  <si>
    <t>Baselines, target values and populations are brought in from workbook M.</t>
  </si>
  <si>
    <t>Columns L-N apply a minimum per capita growth</t>
  </si>
  <si>
    <t xml:space="preserve">Columns O-R apply enhanced per capita growth to those CCGs that are furthest  </t>
  </si>
  <si>
    <t>below target.</t>
  </si>
  <si>
    <t xml:space="preserve">Columns S-U apply a minimum programme [total allocation] growth.  </t>
  </si>
  <si>
    <t xml:space="preserve">Columns V-Y limit the programme [total allocation] growth for those furthest over  </t>
  </si>
  <si>
    <t xml:space="preserve">target. </t>
  </si>
  <si>
    <t xml:space="preserve">Columns Z-AD ensure that no CCG with a DfT above a threshold value falls below  </t>
  </si>
  <si>
    <t>that threshold value.  This adjustment is not used in this instance.</t>
  </si>
  <si>
    <t>Shows the calculation of the minimum allocation for 2017-18</t>
  </si>
  <si>
    <t>As for sheet 2, for 2017-18.</t>
  </si>
  <si>
    <t>Shows the calculation of the minimum allocation for 2018-19</t>
  </si>
  <si>
    <t>As for sheet 2, for 2018-19.</t>
  </si>
  <si>
    <t>Shows the calculation of the minimum allocation for 2019-20</t>
  </si>
  <si>
    <t>As for sheet 2, for 2019-20.</t>
  </si>
  <si>
    <t>Shows the calculation of the minimum allocation for 2020-21</t>
  </si>
  <si>
    <t>As for sheet 2, for 2020-21.</t>
  </si>
  <si>
    <t xml:space="preserve">revenue allocation for primary medical care services.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</si>
</sst>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_ ;\-#,##0.00\ 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6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6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FF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4"/>
      <color rgb="FFC00000"/>
      <name val="Arial"/>
      <family val="2"/>
    </font>
    <font>
      <sz val="4"/>
      <color theme="1"/>
      <name val="Arial"/>
      <family val="2"/>
    </font>
    <font>
      <sz val="4"/>
      <color rgb="FFFF0000"/>
      <name val="Arial"/>
      <family val="2"/>
    </font>
    <font>
      <sz val="4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4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A71A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2" fillId="0" borderId="0"/>
    <xf numFmtId="0" fontId="3" fillId="0" borderId="0"/>
  </cellStyleXfs>
  <cellXfs count="251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4" borderId="2" xfId="0" applyFont="1" applyFill="1" applyBorder="1"/>
    <xf numFmtId="0" fontId="3" fillId="4" borderId="0" xfId="0" applyFont="1" applyFill="1"/>
    <xf numFmtId="0" fontId="4" fillId="4" borderId="0" xfId="0" applyFont="1" applyFill="1" applyAlignment="1">
      <alignment horizontal="right"/>
    </xf>
    <xf numFmtId="9" fontId="4" fillId="4" borderId="2" xfId="0" applyNumberFormat="1" applyFont="1" applyFill="1" applyBorder="1"/>
    <xf numFmtId="9" fontId="3" fillId="4" borderId="2" xfId="0" applyNumberFormat="1" applyFont="1" applyFill="1" applyBorder="1"/>
    <xf numFmtId="10" fontId="3" fillId="4" borderId="2" xfId="0" applyNumberFormat="1" applyFont="1" applyFill="1" applyBorder="1"/>
    <xf numFmtId="164" fontId="3" fillId="4" borderId="0" xfId="1" applyNumberFormat="1" applyFont="1" applyFill="1"/>
    <xf numFmtId="0" fontId="3" fillId="0" borderId="0" xfId="0" applyFont="1" applyBorder="1"/>
    <xf numFmtId="0" fontId="4" fillId="0" borderId="0" xfId="0" applyFont="1" applyBorder="1"/>
    <xf numFmtId="0" fontId="3" fillId="2" borderId="0" xfId="0" applyFont="1" applyFill="1" applyBorder="1"/>
    <xf numFmtId="164" fontId="4" fillId="0" borderId="0" xfId="0" applyNumberFormat="1" applyFont="1" applyBorder="1"/>
    <xf numFmtId="0" fontId="3" fillId="4" borderId="0" xfId="0" applyFont="1" applyFill="1" applyBorder="1"/>
    <xf numFmtId="10" fontId="3" fillId="4" borderId="2" xfId="2" applyNumberFormat="1" applyFont="1" applyFill="1" applyBorder="1"/>
    <xf numFmtId="10" fontId="4" fillId="4" borderId="0" xfId="2" applyNumberFormat="1" applyFont="1" applyFill="1" applyBorder="1"/>
    <xf numFmtId="10" fontId="4" fillId="4" borderId="0" xfId="2" applyNumberFormat="1" applyFont="1" applyFill="1" applyBorder="1" applyAlignment="1">
      <alignment horizontal="right"/>
    </xf>
    <xf numFmtId="10" fontId="4" fillId="4" borderId="2" xfId="0" applyNumberFormat="1" applyFont="1" applyFill="1" applyBorder="1" applyAlignment="1">
      <alignment horizontal="right"/>
    </xf>
    <xf numFmtId="10" fontId="4" fillId="4" borderId="2" xfId="2" applyNumberFormat="1" applyFont="1" applyFill="1" applyBorder="1"/>
    <xf numFmtId="164" fontId="4" fillId="5" borderId="0" xfId="0" applyNumberFormat="1" applyFont="1" applyFill="1" applyBorder="1"/>
    <xf numFmtId="164" fontId="4" fillId="7" borderId="2" xfId="0" applyNumberFormat="1" applyFont="1" applyFill="1" applyBorder="1"/>
    <xf numFmtId="10" fontId="4" fillId="7" borderId="2" xfId="2" applyNumberFormat="1" applyFont="1" applyFill="1" applyBorder="1"/>
    <xf numFmtId="10" fontId="4" fillId="7" borderId="0" xfId="2" applyNumberFormat="1" applyFont="1" applyFill="1" applyBorder="1"/>
    <xf numFmtId="10" fontId="4" fillId="7" borderId="0" xfId="2" applyNumberFormat="1" applyFont="1" applyFill="1" applyBorder="1" applyAlignment="1">
      <alignment horizontal="right"/>
    </xf>
    <xf numFmtId="164" fontId="4" fillId="7" borderId="2" xfId="2" applyNumberFormat="1" applyFont="1" applyFill="1" applyBorder="1"/>
    <xf numFmtId="164" fontId="4" fillId="7" borderId="0" xfId="2" applyNumberFormat="1" applyFont="1" applyFill="1" applyBorder="1"/>
    <xf numFmtId="0" fontId="5" fillId="0" borderId="0" xfId="0" applyFont="1" applyBorder="1"/>
    <xf numFmtId="0" fontId="6" fillId="0" borderId="0" xfId="0" applyFont="1" applyBorder="1"/>
    <xf numFmtId="164" fontId="6" fillId="2" borderId="0" xfId="0" applyNumberFormat="1" applyFont="1" applyFill="1" applyBorder="1"/>
    <xf numFmtId="164" fontId="6" fillId="0" borderId="0" xfId="0" applyNumberFormat="1" applyFont="1" applyBorder="1"/>
    <xf numFmtId="164" fontId="8" fillId="4" borderId="2" xfId="0" applyNumberFormat="1" applyFont="1" applyFill="1" applyBorder="1"/>
    <xf numFmtId="10" fontId="8" fillId="4" borderId="2" xfId="2" applyNumberFormat="1" applyFont="1" applyFill="1" applyBorder="1"/>
    <xf numFmtId="10" fontId="8" fillId="4" borderId="0" xfId="2" applyNumberFormat="1" applyFont="1" applyFill="1" applyBorder="1"/>
    <xf numFmtId="0" fontId="5" fillId="0" borderId="0" xfId="0" applyFont="1"/>
    <xf numFmtId="164" fontId="12" fillId="7" borderId="2" xfId="1" applyNumberFormat="1" applyFont="1" applyFill="1" applyBorder="1" applyAlignment="1">
      <alignment horizontal="center"/>
    </xf>
    <xf numFmtId="9" fontId="12" fillId="7" borderId="2" xfId="0" applyNumberFormat="1" applyFont="1" applyFill="1" applyBorder="1" applyAlignment="1">
      <alignment horizontal="center"/>
    </xf>
    <xf numFmtId="9" fontId="5" fillId="4" borderId="2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164" fontId="3" fillId="0" borderId="0" xfId="1" applyNumberFormat="1" applyFont="1"/>
    <xf numFmtId="164" fontId="3" fillId="4" borderId="2" xfId="1" applyNumberFormat="1" applyFont="1" applyFill="1" applyBorder="1"/>
    <xf numFmtId="10" fontId="3" fillId="4" borderId="0" xfId="3" applyNumberFormat="1" applyFont="1" applyFill="1"/>
    <xf numFmtId="10" fontId="3" fillId="4" borderId="0" xfId="2" applyNumberFormat="1" applyFont="1" applyFill="1"/>
    <xf numFmtId="0" fontId="4" fillId="2" borderId="0" xfId="0" applyFont="1" applyFill="1" applyBorder="1"/>
    <xf numFmtId="164" fontId="4" fillId="0" borderId="0" xfId="0" applyNumberFormat="1" applyFont="1"/>
    <xf numFmtId="164" fontId="4" fillId="7" borderId="2" xfId="1" applyNumberFormat="1" applyFont="1" applyFill="1" applyBorder="1"/>
    <xf numFmtId="10" fontId="4" fillId="7" borderId="0" xfId="2" applyNumberFormat="1" applyFont="1" applyFill="1"/>
    <xf numFmtId="0" fontId="3" fillId="0" borderId="2" xfId="0" applyFont="1" applyFill="1" applyBorder="1"/>
    <xf numFmtId="164" fontId="9" fillId="4" borderId="2" xfId="2" applyNumberFormat="1" applyFont="1" applyFill="1" applyBorder="1"/>
    <xf numFmtId="9" fontId="3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wrapText="1"/>
    </xf>
    <xf numFmtId="164" fontId="3" fillId="2" borderId="0" xfId="1" applyNumberFormat="1" applyFont="1" applyFill="1" applyBorder="1"/>
    <xf numFmtId="0" fontId="3" fillId="2" borderId="8" xfId="0" applyFont="1" applyFill="1" applyBorder="1"/>
    <xf numFmtId="164" fontId="4" fillId="5" borderId="8" xfId="0" applyNumberFormat="1" applyFont="1" applyFill="1" applyBorder="1"/>
    <xf numFmtId="164" fontId="6" fillId="2" borderId="8" xfId="0" applyNumberFormat="1" applyFont="1" applyFill="1" applyBorder="1"/>
    <xf numFmtId="0" fontId="4" fillId="2" borderId="8" xfId="0" applyFont="1" applyFill="1" applyBorder="1" applyAlignment="1">
      <alignment horizontal="center" wrapText="1"/>
    </xf>
    <xf numFmtId="164" fontId="3" fillId="2" borderId="8" xfId="1" applyNumberFormat="1" applyFont="1" applyFill="1" applyBorder="1"/>
    <xf numFmtId="164" fontId="4" fillId="5" borderId="8" xfId="1" applyNumberFormat="1" applyFont="1" applyFill="1" applyBorder="1"/>
    <xf numFmtId="0" fontId="3" fillId="0" borderId="8" xfId="0" applyFont="1" applyBorder="1"/>
    <xf numFmtId="0" fontId="4" fillId="3" borderId="8" xfId="0" applyFont="1" applyFill="1" applyBorder="1"/>
    <xf numFmtId="0" fontId="3" fillId="3" borderId="8" xfId="0" applyFont="1" applyFill="1" applyBorder="1"/>
    <xf numFmtId="164" fontId="4" fillId="6" borderId="8" xfId="0" applyNumberFormat="1" applyFont="1" applyFill="1" applyBorder="1"/>
    <xf numFmtId="164" fontId="7" fillId="3" borderId="8" xfId="0" applyNumberFormat="1" applyFont="1" applyFill="1" applyBorder="1"/>
    <xf numFmtId="0" fontId="4" fillId="3" borderId="10" xfId="0" applyFont="1" applyFill="1" applyBorder="1" applyAlignment="1">
      <alignment horizontal="center" wrapText="1"/>
    </xf>
    <xf numFmtId="164" fontId="13" fillId="3" borderId="8" xfId="1" applyNumberFormat="1" applyFont="1" applyFill="1" applyBorder="1"/>
    <xf numFmtId="164" fontId="14" fillId="6" borderId="8" xfId="0" applyNumberFormat="1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164" fontId="4" fillId="6" borderId="0" xfId="0" applyNumberFormat="1" applyFont="1" applyFill="1" applyBorder="1"/>
    <xf numFmtId="164" fontId="7" fillId="3" borderId="0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164" fontId="13" fillId="3" borderId="0" xfId="1" applyNumberFormat="1" applyFont="1" applyFill="1" applyBorder="1"/>
    <xf numFmtId="164" fontId="14" fillId="6" borderId="0" xfId="0" applyNumberFormat="1" applyFont="1" applyFill="1" applyBorder="1"/>
    <xf numFmtId="164" fontId="13" fillId="11" borderId="0" xfId="1" applyNumberFormat="1" applyFont="1" applyFill="1" applyBorder="1"/>
    <xf numFmtId="165" fontId="3" fillId="11" borderId="0" xfId="2" applyNumberFormat="1" applyFont="1" applyFill="1" applyBorder="1"/>
    <xf numFmtId="10" fontId="3" fillId="2" borderId="0" xfId="2" applyNumberFormat="1" applyFont="1" applyFill="1" applyBorder="1"/>
    <xf numFmtId="10" fontId="3" fillId="11" borderId="0" xfId="2" applyNumberFormat="1" applyFont="1" applyFill="1" applyBorder="1"/>
    <xf numFmtId="166" fontId="3" fillId="4" borderId="0" xfId="1" applyNumberFormat="1" applyFont="1" applyFill="1"/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10" fontId="3" fillId="4" borderId="0" xfId="2" applyNumberFormat="1" applyFont="1" applyFill="1" applyBorder="1"/>
    <xf numFmtId="0" fontId="4" fillId="4" borderId="0" xfId="0" applyFont="1" applyFill="1" applyBorder="1" applyAlignment="1">
      <alignment horizontal="center" wrapText="1"/>
    </xf>
    <xf numFmtId="164" fontId="3" fillId="4" borderId="0" xfId="1" applyNumberFormat="1" applyFont="1" applyFill="1" applyBorder="1"/>
    <xf numFmtId="164" fontId="8" fillId="4" borderId="2" xfId="2" applyNumberFormat="1" applyFont="1" applyFill="1" applyBorder="1"/>
    <xf numFmtId="164" fontId="8" fillId="4" borderId="7" xfId="2" applyNumberFormat="1" applyFont="1" applyFill="1" applyBorder="1"/>
    <xf numFmtId="10" fontId="4" fillId="4" borderId="1" xfId="2" applyNumberFormat="1" applyFont="1" applyFill="1" applyBorder="1" applyAlignment="1">
      <alignment horizontal="right"/>
    </xf>
    <xf numFmtId="10" fontId="3" fillId="4" borderId="1" xfId="2" applyNumberFormat="1" applyFont="1" applyFill="1" applyBorder="1"/>
    <xf numFmtId="10" fontId="4" fillId="7" borderId="1" xfId="2" applyNumberFormat="1" applyFont="1" applyFill="1" applyBorder="1"/>
    <xf numFmtId="10" fontId="8" fillId="4" borderId="7" xfId="2" applyNumberFormat="1" applyFont="1" applyFill="1" applyBorder="1"/>
    <xf numFmtId="0" fontId="4" fillId="4" borderId="10" xfId="0" applyFont="1" applyFill="1" applyBorder="1" applyAlignment="1">
      <alignment horizontal="center" wrapText="1"/>
    </xf>
    <xf numFmtId="0" fontId="3" fillId="4" borderId="8" xfId="0" applyFont="1" applyFill="1" applyBorder="1"/>
    <xf numFmtId="164" fontId="3" fillId="4" borderId="8" xfId="1" applyNumberFormat="1" applyFont="1" applyFill="1" applyBorder="1"/>
    <xf numFmtId="164" fontId="4" fillId="7" borderId="8" xfId="2" applyNumberFormat="1" applyFont="1" applyFill="1" applyBorder="1"/>
    <xf numFmtId="164" fontId="4" fillId="4" borderId="7" xfId="0" applyNumberFormat="1" applyFont="1" applyFill="1" applyBorder="1"/>
    <xf numFmtId="10" fontId="4" fillId="4" borderId="7" xfId="2" applyNumberFormat="1" applyFont="1" applyFill="1" applyBorder="1" applyAlignment="1">
      <alignment horizontal="right"/>
    </xf>
    <xf numFmtId="10" fontId="4" fillId="7" borderId="7" xfId="0" applyNumberFormat="1" applyFont="1" applyFill="1" applyBorder="1" applyAlignment="1">
      <alignment horizontal="right"/>
    </xf>
    <xf numFmtId="10" fontId="4" fillId="7" borderId="7" xfId="2" applyNumberFormat="1" applyFont="1" applyFill="1" applyBorder="1" applyAlignment="1">
      <alignment horizontal="right"/>
    </xf>
    <xf numFmtId="164" fontId="8" fillId="4" borderId="7" xfId="0" applyNumberFormat="1" applyFont="1" applyFill="1" applyBorder="1"/>
    <xf numFmtId="0" fontId="4" fillId="4" borderId="7" xfId="0" applyFont="1" applyFill="1" applyBorder="1" applyAlignment="1">
      <alignment horizontal="center" wrapText="1"/>
    </xf>
    <xf numFmtId="0" fontId="3" fillId="4" borderId="7" xfId="0" applyFont="1" applyFill="1" applyBorder="1"/>
    <xf numFmtId="164" fontId="3" fillId="4" borderId="7" xfId="1" applyNumberFormat="1" applyFont="1" applyFill="1" applyBorder="1"/>
    <xf numFmtId="164" fontId="4" fillId="7" borderId="7" xfId="0" applyNumberFormat="1" applyFont="1" applyFill="1" applyBorder="1"/>
    <xf numFmtId="0" fontId="3" fillId="0" borderId="7" xfId="0" applyFont="1" applyFill="1" applyBorder="1"/>
    <xf numFmtId="164" fontId="4" fillId="4" borderId="1" xfId="0" applyNumberFormat="1" applyFont="1" applyFill="1" applyBorder="1"/>
    <xf numFmtId="10" fontId="4" fillId="7" borderId="1" xfId="0" applyNumberFormat="1" applyFont="1" applyFill="1" applyBorder="1" applyAlignment="1">
      <alignment horizontal="right"/>
    </xf>
    <xf numFmtId="10" fontId="4" fillId="7" borderId="1" xfId="2" applyNumberFormat="1" applyFont="1" applyFill="1" applyBorder="1" applyAlignment="1">
      <alignment horizontal="right"/>
    </xf>
    <xf numFmtId="10" fontId="8" fillId="4" borderId="1" xfId="2" applyNumberFormat="1" applyFont="1" applyFill="1" applyBorder="1"/>
    <xf numFmtId="0" fontId="4" fillId="4" borderId="6" xfId="0" applyFont="1" applyFill="1" applyBorder="1" applyAlignment="1">
      <alignment horizontal="center" wrapText="1"/>
    </xf>
    <xf numFmtId="0" fontId="3" fillId="4" borderId="1" xfId="0" applyFont="1" applyFill="1" applyBorder="1"/>
    <xf numFmtId="10" fontId="3" fillId="4" borderId="7" xfId="2" applyNumberFormat="1" applyFont="1" applyFill="1" applyBorder="1"/>
    <xf numFmtId="10" fontId="4" fillId="7" borderId="7" xfId="2" applyNumberFormat="1" applyFont="1" applyFill="1" applyBorder="1"/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right"/>
    </xf>
    <xf numFmtId="10" fontId="4" fillId="4" borderId="1" xfId="2" applyNumberFormat="1" applyFont="1" applyFill="1" applyBorder="1"/>
    <xf numFmtId="166" fontId="3" fillId="4" borderId="1" xfId="1" applyNumberFormat="1" applyFont="1" applyFill="1" applyBorder="1"/>
    <xf numFmtId="10" fontId="3" fillId="4" borderId="0" xfId="3" applyNumberFormat="1" applyFont="1" applyFill="1" applyBorder="1"/>
    <xf numFmtId="164" fontId="8" fillId="4" borderId="0" xfId="2" applyNumberFormat="1" applyFont="1" applyFill="1" applyBorder="1"/>
    <xf numFmtId="0" fontId="4" fillId="4" borderId="8" xfId="0" applyFont="1" applyFill="1" applyBorder="1" applyAlignment="1">
      <alignment horizontal="right"/>
    </xf>
    <xf numFmtId="10" fontId="4" fillId="4" borderId="8" xfId="2" applyNumberFormat="1" applyFont="1" applyFill="1" applyBorder="1" applyAlignment="1">
      <alignment horizontal="right"/>
    </xf>
    <xf numFmtId="10" fontId="4" fillId="7" borderId="8" xfId="2" applyNumberFormat="1" applyFont="1" applyFill="1" applyBorder="1" applyAlignment="1">
      <alignment horizontal="right"/>
    </xf>
    <xf numFmtId="164" fontId="8" fillId="4" borderId="8" xfId="2" applyNumberFormat="1" applyFont="1" applyFill="1" applyBorder="1"/>
    <xf numFmtId="0" fontId="4" fillId="4" borderId="8" xfId="0" applyFont="1" applyFill="1" applyBorder="1" applyAlignment="1">
      <alignment horizontal="center" wrapText="1"/>
    </xf>
    <xf numFmtId="0" fontId="3" fillId="0" borderId="8" xfId="0" applyFont="1" applyFill="1" applyBorder="1"/>
    <xf numFmtId="0" fontId="4" fillId="4" borderId="7" xfId="0" applyFont="1" applyFill="1" applyBorder="1" applyAlignment="1">
      <alignment horizontal="right"/>
    </xf>
    <xf numFmtId="164" fontId="4" fillId="4" borderId="0" xfId="0" applyNumberFormat="1" applyFont="1" applyFill="1" applyBorder="1"/>
    <xf numFmtId="10" fontId="4" fillId="7" borderId="0" xfId="0" applyNumberFormat="1" applyFont="1" applyFill="1" applyBorder="1" applyAlignment="1">
      <alignment horizontal="right"/>
    </xf>
    <xf numFmtId="10" fontId="3" fillId="4" borderId="7" xfId="3" applyNumberFormat="1" applyFont="1" applyFill="1" applyBorder="1"/>
    <xf numFmtId="164" fontId="4" fillId="7" borderId="8" xfId="2" applyNumberFormat="1" applyFont="1" applyFill="1" applyBorder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11" borderId="0" xfId="1" applyNumberFormat="1" applyFont="1" applyFill="1" applyBorder="1"/>
    <xf numFmtId="164" fontId="3" fillId="11" borderId="0" xfId="1" applyNumberFormat="1" applyFont="1" applyFill="1" applyBorder="1"/>
    <xf numFmtId="164" fontId="7" fillId="11" borderId="0" xfId="1" applyNumberFormat="1" applyFont="1" applyFill="1" applyBorder="1"/>
    <xf numFmtId="164" fontId="10" fillId="11" borderId="0" xfId="1" applyNumberFormat="1" applyFont="1" applyFill="1" applyBorder="1" applyAlignment="1">
      <alignment horizontal="center"/>
    </xf>
    <xf numFmtId="164" fontId="4" fillId="11" borderId="4" xfId="1" applyNumberFormat="1" applyFont="1" applyFill="1" applyBorder="1" applyAlignment="1">
      <alignment horizontal="center" wrapText="1"/>
    </xf>
    <xf numFmtId="164" fontId="14" fillId="11" borderId="0" xfId="1" applyNumberFormat="1" applyFont="1" applyFill="1" applyBorder="1"/>
    <xf numFmtId="164" fontId="4" fillId="4" borderId="0" xfId="2" applyNumberFormat="1" applyFont="1" applyFill="1" applyBorder="1" applyAlignment="1">
      <alignment horizontal="right"/>
    </xf>
    <xf numFmtId="10" fontId="4" fillId="4" borderId="0" xfId="2" applyNumberFormat="1" applyFont="1" applyFill="1" applyBorder="1" applyAlignment="1">
      <alignment horizontal="left"/>
    </xf>
    <xf numFmtId="164" fontId="3" fillId="0" borderId="8" xfId="1" applyNumberFormat="1" applyFont="1" applyFill="1" applyBorder="1"/>
    <xf numFmtId="10" fontId="3" fillId="0" borderId="1" xfId="2" applyNumberFormat="1" applyFont="1" applyFill="1" applyBorder="1"/>
    <xf numFmtId="10" fontId="3" fillId="0" borderId="7" xfId="2" applyNumberFormat="1" applyFont="1" applyFill="1" applyBorder="1"/>
    <xf numFmtId="10" fontId="3" fillId="0" borderId="8" xfId="2" applyNumberFormat="1" applyFont="1" applyFill="1" applyBorder="1"/>
    <xf numFmtId="10" fontId="3" fillId="0" borderId="0" xfId="0" applyNumberFormat="1" applyFont="1" applyFill="1"/>
    <xf numFmtId="10" fontId="3" fillId="0" borderId="2" xfId="0" applyNumberFormat="1" applyFont="1" applyFill="1" applyBorder="1"/>
    <xf numFmtId="164" fontId="3" fillId="0" borderId="0" xfId="0" applyNumberFormat="1" applyFont="1"/>
    <xf numFmtId="164" fontId="3" fillId="0" borderId="8" xfId="1" applyNumberFormat="1" applyFont="1" applyBorder="1"/>
    <xf numFmtId="164" fontId="12" fillId="7" borderId="11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164" fontId="12" fillId="7" borderId="12" xfId="1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7" fillId="0" borderId="0" xfId="4" applyFont="1"/>
    <xf numFmtId="0" fontId="18" fillId="0" borderId="0" xfId="5" applyFont="1"/>
    <xf numFmtId="0" fontId="10" fillId="8" borderId="13" xfId="0" applyFont="1" applyFill="1" applyBorder="1"/>
    <xf numFmtId="0" fontId="10" fillId="8" borderId="14" xfId="0" applyFont="1" applyFill="1" applyBorder="1"/>
    <xf numFmtId="165" fontId="10" fillId="8" borderId="14" xfId="2" applyNumberFormat="1" applyFont="1" applyFill="1" applyBorder="1"/>
    <xf numFmtId="10" fontId="10" fillId="8" borderId="14" xfId="2" applyNumberFormat="1" applyFont="1" applyFill="1" applyBorder="1"/>
    <xf numFmtId="10" fontId="10" fillId="8" borderId="15" xfId="2" applyNumberFormat="1" applyFont="1" applyFill="1" applyBorder="1"/>
    <xf numFmtId="0" fontId="3" fillId="0" borderId="16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10" fontId="3" fillId="2" borderId="4" xfId="2" applyNumberFormat="1" applyFont="1" applyFill="1" applyBorder="1"/>
    <xf numFmtId="10" fontId="3" fillId="2" borderId="17" xfId="2" applyNumberFormat="1" applyFont="1" applyFill="1" applyBorder="1"/>
    <xf numFmtId="0" fontId="3" fillId="0" borderId="18" xfId="0" applyFont="1" applyBorder="1"/>
    <xf numFmtId="10" fontId="3" fillId="2" borderId="19" xfId="2" applyNumberFormat="1" applyFont="1" applyFill="1" applyBorder="1"/>
    <xf numFmtId="0" fontId="3" fillId="0" borderId="18" xfId="0" applyFont="1" applyFill="1" applyBorder="1"/>
    <xf numFmtId="165" fontId="3" fillId="11" borderId="19" xfId="2" applyNumberFormat="1" applyFont="1" applyFill="1" applyBorder="1"/>
    <xf numFmtId="164" fontId="3" fillId="2" borderId="19" xfId="1" applyNumberFormat="1" applyFont="1" applyFill="1" applyBorder="1"/>
    <xf numFmtId="10" fontId="3" fillId="11" borderId="19" xfId="2" applyNumberFormat="1" applyFont="1" applyFill="1" applyBorder="1"/>
    <xf numFmtId="0" fontId="3" fillId="0" borderId="20" xfId="0" applyFont="1" applyFill="1" applyBorder="1"/>
    <xf numFmtId="0" fontId="1" fillId="0" borderId="0" xfId="0" applyFont="1"/>
    <xf numFmtId="10" fontId="1" fillId="0" borderId="0" xfId="0" applyNumberFormat="1" applyFont="1"/>
    <xf numFmtId="0" fontId="1" fillId="0" borderId="18" xfId="0" applyFont="1" applyBorder="1"/>
    <xf numFmtId="0" fontId="1" fillId="0" borderId="0" xfId="0" applyFont="1" applyBorder="1"/>
    <xf numFmtId="0" fontId="1" fillId="11" borderId="0" xfId="0" applyFont="1" applyFill="1"/>
    <xf numFmtId="164" fontId="1" fillId="0" borderId="0" xfId="1" applyNumberFormat="1" applyFont="1"/>
    <xf numFmtId="164" fontId="1" fillId="0" borderId="0" xfId="1" applyNumberFormat="1" applyFont="1" applyBorder="1"/>
    <xf numFmtId="164" fontId="1" fillId="0" borderId="19" xfId="1" applyNumberFormat="1" applyFont="1" applyBorder="1"/>
    <xf numFmtId="10" fontId="1" fillId="0" borderId="0" xfId="2" applyNumberFormat="1" applyFont="1" applyBorder="1"/>
    <xf numFmtId="10" fontId="1" fillId="0" borderId="19" xfId="2" applyNumberFormat="1" applyFont="1" applyBorder="1"/>
    <xf numFmtId="10" fontId="1" fillId="0" borderId="0" xfId="0" applyNumberFormat="1" applyFont="1" applyBorder="1"/>
    <xf numFmtId="10" fontId="1" fillId="0" borderId="19" xfId="0" applyNumberFormat="1" applyFont="1" applyBorder="1"/>
    <xf numFmtId="0" fontId="1" fillId="0" borderId="19" xfId="0" applyFont="1" applyBorder="1"/>
    <xf numFmtId="0" fontId="1" fillId="0" borderId="3" xfId="0" applyFont="1" applyBorder="1"/>
    <xf numFmtId="0" fontId="1" fillId="0" borderId="21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0" fillId="0" borderId="0" xfId="0" applyFont="1"/>
    <xf numFmtId="0" fontId="1" fillId="0" borderId="19" xfId="0" applyFont="1" applyFill="1" applyBorder="1" applyAlignment="1"/>
    <xf numFmtId="0" fontId="4" fillId="2" borderId="0" xfId="0" applyFont="1" applyFill="1" applyBorder="1" applyAlignment="1">
      <alignment horizontal="right" vertical="center"/>
    </xf>
    <xf numFmtId="0" fontId="4" fillId="11" borderId="0" xfId="6" applyFont="1" applyFill="1" applyAlignment="1">
      <alignment horizontal="right"/>
    </xf>
    <xf numFmtId="0" fontId="18" fillId="11" borderId="0" xfId="5" applyFont="1" applyFill="1" applyAlignment="1">
      <alignment horizontal="left"/>
    </xf>
    <xf numFmtId="0" fontId="1" fillId="11" borderId="0" xfId="5" applyFont="1" applyFill="1" applyAlignment="1">
      <alignment horizontal="left"/>
    </xf>
    <xf numFmtId="0" fontId="19" fillId="0" borderId="0" xfId="0" applyFont="1" applyBorder="1"/>
    <xf numFmtId="0" fontId="11" fillId="12" borderId="0" xfId="6" applyFont="1" applyFill="1" applyAlignment="1">
      <alignment horizontal="left"/>
    </xf>
    <xf numFmtId="0" fontId="1" fillId="12" borderId="0" xfId="0" applyFont="1" applyFill="1" applyAlignment="1"/>
    <xf numFmtId="0" fontId="21" fillId="12" borderId="0" xfId="0" applyFont="1" applyFill="1" applyAlignment="1"/>
    <xf numFmtId="0" fontId="11" fillId="12" borderId="0" xfId="0" applyFont="1" applyFill="1" applyAlignment="1">
      <alignment horizontal="right"/>
    </xf>
    <xf numFmtId="0" fontId="17" fillId="13" borderId="0" xfId="4" applyFont="1" applyFill="1" applyAlignment="1"/>
    <xf numFmtId="0" fontId="19" fillId="13" borderId="0" xfId="0" applyFont="1" applyFill="1" applyBorder="1" applyAlignment="1"/>
    <xf numFmtId="0" fontId="1" fillId="13" borderId="0" xfId="0" applyFont="1" applyFill="1" applyAlignment="1"/>
    <xf numFmtId="0" fontId="1" fillId="11" borderId="0" xfId="5" applyFont="1" applyFill="1" applyAlignment="1"/>
    <xf numFmtId="0" fontId="1" fillId="11" borderId="0" xfId="4" applyFont="1" applyFill="1" applyAlignment="1"/>
    <xf numFmtId="0" fontId="20" fillId="11" borderId="0" xfId="4" applyFont="1" applyFill="1" applyAlignment="1"/>
    <xf numFmtId="0" fontId="20" fillId="11" borderId="0" xfId="5" applyFont="1" applyFill="1" applyAlignment="1"/>
    <xf numFmtId="0" fontId="10" fillId="14" borderId="0" xfId="5" applyFont="1" applyFill="1" applyAlignment="1">
      <alignment horizontal="left"/>
    </xf>
    <xf numFmtId="0" fontId="10" fillId="14" borderId="0" xfId="5" applyFont="1" applyFill="1" applyAlignment="1"/>
    <xf numFmtId="0" fontId="10" fillId="14" borderId="0" xfId="5" applyFont="1" applyFill="1" applyAlignment="1">
      <alignment vertical="top"/>
    </xf>
    <xf numFmtId="0" fontId="11" fillId="14" borderId="0" xfId="5" applyFont="1" applyFill="1" applyAlignment="1">
      <alignment horizontal="right"/>
    </xf>
    <xf numFmtId="0" fontId="17" fillId="11" borderId="0" xfId="5" applyFont="1" applyFill="1" applyAlignment="1"/>
    <xf numFmtId="0" fontId="22" fillId="11" borderId="0" xfId="5" applyFont="1" applyFill="1" applyAlignment="1"/>
    <xf numFmtId="0" fontId="23" fillId="11" borderId="0" xfId="5" applyFont="1" applyFill="1" applyAlignment="1">
      <alignment horizontal="left"/>
    </xf>
    <xf numFmtId="0" fontId="23" fillId="11" borderId="0" xfId="5" applyFont="1" applyFill="1" applyAlignment="1"/>
    <xf numFmtId="0" fontId="23" fillId="11" borderId="0" xfId="5" applyFont="1" applyFill="1" applyAlignment="1">
      <alignment horizontal="left" vertical="top"/>
    </xf>
    <xf numFmtId="0" fontId="24" fillId="11" borderId="0" xfId="5" applyFont="1" applyFill="1" applyAlignment="1">
      <alignment horizontal="left"/>
    </xf>
    <xf numFmtId="0" fontId="24" fillId="11" borderId="0" xfId="5" applyFont="1" applyFill="1" applyAlignment="1"/>
    <xf numFmtId="0" fontId="24" fillId="11" borderId="0" xfId="5" applyFont="1" applyFill="1" applyAlignment="1">
      <alignment horizontal="left" vertical="top"/>
    </xf>
    <xf numFmtId="0" fontId="25" fillId="11" borderId="0" xfId="5" applyFont="1" applyFill="1" applyAlignment="1">
      <alignment horizontal="left"/>
    </xf>
    <xf numFmtId="0" fontId="26" fillId="11" borderId="0" xfId="5" applyFont="1" applyFill="1" applyAlignment="1"/>
    <xf numFmtId="0" fontId="27" fillId="11" borderId="0" xfId="5" applyFont="1" applyFill="1" applyAlignment="1">
      <alignment horizontal="left" vertical="top"/>
    </xf>
    <xf numFmtId="0" fontId="25" fillId="11" borderId="0" xfId="5" applyFont="1" applyFill="1" applyAlignment="1"/>
    <xf numFmtId="0" fontId="10" fillId="8" borderId="0" xfId="5" applyFont="1" applyFill="1" applyAlignment="1">
      <alignment horizontal="left"/>
    </xf>
    <xf numFmtId="0" fontId="10" fillId="8" borderId="0" xfId="5" applyFont="1" applyFill="1" applyAlignment="1"/>
    <xf numFmtId="0" fontId="11" fillId="8" borderId="0" xfId="5" applyFont="1" applyFill="1" applyAlignment="1">
      <alignment horizontal="right"/>
    </xf>
    <xf numFmtId="0" fontId="28" fillId="11" borderId="0" xfId="5" applyFont="1" applyFill="1" applyAlignment="1"/>
    <xf numFmtId="0" fontId="29" fillId="11" borderId="0" xfId="5" applyFont="1" applyFill="1" applyAlignment="1"/>
    <xf numFmtId="0" fontId="30" fillId="11" borderId="0" xfId="5" applyFont="1" applyFill="1" applyAlignment="1"/>
    <xf numFmtId="0" fontId="29" fillId="11" borderId="0" xfId="5" applyFont="1" applyFill="1" applyAlignment="1">
      <alignment horizontal="left" vertical="top"/>
    </xf>
    <xf numFmtId="0" fontId="30" fillId="11" borderId="0" xfId="5" applyFont="1" applyFill="1" applyAlignment="1">
      <alignment horizontal="left" vertical="top"/>
    </xf>
    <xf numFmtId="0" fontId="29" fillId="11" borderId="0" xfId="5" applyFont="1" applyFill="1" applyAlignment="1">
      <alignment vertical="top"/>
    </xf>
    <xf numFmtId="0" fontId="18" fillId="11" borderId="0" xfId="5" applyFont="1" applyFill="1" applyAlignment="1"/>
    <xf numFmtId="0" fontId="17" fillId="11" borderId="0" xfId="4" applyFont="1" applyFill="1" applyAlignment="1"/>
    <xf numFmtId="0" fontId="19" fillId="11" borderId="0" xfId="5" applyFont="1" applyFill="1" applyAlignment="1"/>
    <xf numFmtId="0" fontId="12" fillId="7" borderId="1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164" fontId="12" fillId="7" borderId="11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164" fontId="12" fillId="7" borderId="12" xfId="1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9" fontId="11" fillId="10" borderId="3" xfId="0" applyNumberFormat="1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4 2" xfId="4"/>
    <cellStyle name="Normal 5" xfId="5"/>
    <cellStyle name="Normal 5 3" xfId="6"/>
    <cellStyle name="Percent" xfId="2" builtinId="5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tabSelected="1" zoomScaleNormal="100" workbookViewId="0"/>
  </sheetViews>
  <sheetFormatPr defaultRowHeight="12.75" x14ac:dyDescent="0.2"/>
  <cols>
    <col min="1" max="2" width="5.140625" style="209" customWidth="1"/>
    <col min="3" max="3" width="60.140625" style="209" customWidth="1"/>
    <col min="4" max="4" width="7.28515625" style="209" customWidth="1"/>
    <col min="5" max="16384" width="9.140625" style="209"/>
  </cols>
  <sheetData>
    <row r="1" spans="1:5" x14ac:dyDescent="0.2">
      <c r="A1" s="239" t="s">
        <v>545</v>
      </c>
      <c r="E1" s="198"/>
    </row>
    <row r="2" spans="1:5" x14ac:dyDescent="0.2">
      <c r="A2" s="238" t="s">
        <v>547</v>
      </c>
      <c r="C2" s="210"/>
    </row>
    <row r="3" spans="1:5" x14ac:dyDescent="0.2">
      <c r="A3" s="240" t="s">
        <v>546</v>
      </c>
      <c r="C3" s="210"/>
    </row>
    <row r="4" spans="1:5" x14ac:dyDescent="0.2">
      <c r="A4" s="240"/>
      <c r="C4" s="210"/>
    </row>
    <row r="5" spans="1:5" x14ac:dyDescent="0.2">
      <c r="A5" s="202"/>
      <c r="B5" s="203"/>
      <c r="C5" s="204"/>
      <c r="D5" s="205" t="s">
        <v>559</v>
      </c>
    </row>
    <row r="6" spans="1:5" x14ac:dyDescent="0.2">
      <c r="A6" s="206" t="s">
        <v>560</v>
      </c>
      <c r="B6" s="207"/>
      <c r="C6" s="208"/>
      <c r="D6" s="208"/>
    </row>
    <row r="7" spans="1:5" x14ac:dyDescent="0.2">
      <c r="C7" s="210"/>
    </row>
    <row r="8" spans="1:5" x14ac:dyDescent="0.2">
      <c r="B8" s="211" t="s">
        <v>561</v>
      </c>
    </row>
    <row r="9" spans="1:5" x14ac:dyDescent="0.2">
      <c r="B9" s="211"/>
      <c r="C9" s="212" t="s">
        <v>594</v>
      </c>
    </row>
    <row r="10" spans="1:5" x14ac:dyDescent="0.2">
      <c r="C10" s="210" t="s">
        <v>556</v>
      </c>
    </row>
    <row r="11" spans="1:5" x14ac:dyDescent="0.2">
      <c r="C11" s="210"/>
    </row>
    <row r="12" spans="1:5" x14ac:dyDescent="0.2">
      <c r="A12" s="213">
        <v>1</v>
      </c>
      <c r="B12" s="214" t="s">
        <v>557</v>
      </c>
      <c r="C12" s="215"/>
      <c r="D12" s="216" t="s">
        <v>562</v>
      </c>
    </row>
    <row r="13" spans="1:5" x14ac:dyDescent="0.2">
      <c r="A13" s="200"/>
      <c r="B13" s="217"/>
      <c r="C13" s="218" t="s">
        <v>563</v>
      </c>
    </row>
    <row r="14" spans="1:5" x14ac:dyDescent="0.2">
      <c r="A14" s="219"/>
      <c r="B14" s="220"/>
      <c r="C14" s="221" t="s">
        <v>564</v>
      </c>
      <c r="D14" s="220"/>
    </row>
    <row r="15" spans="1:5" x14ac:dyDescent="0.2">
      <c r="A15" s="219"/>
      <c r="B15" s="220"/>
      <c r="C15" s="221" t="s">
        <v>565</v>
      </c>
      <c r="D15" s="220"/>
    </row>
    <row r="16" spans="1:5" s="228" customFormat="1" ht="6.75" x14ac:dyDescent="0.15">
      <c r="A16" s="222"/>
      <c r="B16" s="223"/>
      <c r="C16" s="224"/>
      <c r="D16" s="223"/>
    </row>
    <row r="17" spans="1:4" x14ac:dyDescent="0.2">
      <c r="A17" s="219"/>
      <c r="B17" s="220"/>
      <c r="C17" s="221" t="s">
        <v>566</v>
      </c>
      <c r="D17" s="220"/>
    </row>
    <row r="18" spans="1:4" x14ac:dyDescent="0.2">
      <c r="A18" s="219"/>
      <c r="B18" s="220"/>
      <c r="C18" s="221" t="s">
        <v>567</v>
      </c>
      <c r="D18" s="220"/>
    </row>
    <row r="19" spans="1:4" x14ac:dyDescent="0.2">
      <c r="A19" s="219"/>
      <c r="B19" s="220"/>
      <c r="C19" s="221" t="s">
        <v>568</v>
      </c>
      <c r="D19" s="220"/>
    </row>
    <row r="20" spans="1:4" s="228" customFormat="1" ht="6.75" x14ac:dyDescent="0.15">
      <c r="A20" s="222"/>
      <c r="B20" s="223"/>
      <c r="C20" s="224"/>
      <c r="D20" s="223"/>
    </row>
    <row r="21" spans="1:4" x14ac:dyDescent="0.2">
      <c r="A21" s="219"/>
      <c r="B21" s="220"/>
      <c r="C21" s="221" t="s">
        <v>569</v>
      </c>
      <c r="D21" s="220"/>
    </row>
    <row r="22" spans="1:4" x14ac:dyDescent="0.2">
      <c r="A22" s="219"/>
      <c r="B22" s="220"/>
      <c r="C22" s="221" t="s">
        <v>570</v>
      </c>
      <c r="D22" s="220"/>
    </row>
    <row r="23" spans="1:4" s="228" customFormat="1" ht="6.75" x14ac:dyDescent="0.15">
      <c r="A23" s="225"/>
      <c r="B23" s="226"/>
      <c r="C23" s="227"/>
    </row>
    <row r="24" spans="1:4" x14ac:dyDescent="0.2">
      <c r="A24" s="219"/>
      <c r="B24" s="220"/>
      <c r="C24" s="221" t="s">
        <v>571</v>
      </c>
      <c r="D24" s="220"/>
    </row>
    <row r="25" spans="1:4" x14ac:dyDescent="0.2">
      <c r="A25" s="219"/>
      <c r="B25" s="220"/>
      <c r="C25" s="221" t="s">
        <v>572</v>
      </c>
      <c r="D25" s="220"/>
    </row>
    <row r="26" spans="1:4" s="228" customFormat="1" ht="6.75" x14ac:dyDescent="0.15">
      <c r="A26" s="222"/>
      <c r="B26" s="223"/>
      <c r="C26" s="224"/>
      <c r="D26" s="223"/>
    </row>
    <row r="27" spans="1:4" x14ac:dyDescent="0.2">
      <c r="A27" s="200"/>
      <c r="B27" s="217"/>
      <c r="C27" s="221" t="s">
        <v>573</v>
      </c>
    </row>
    <row r="28" spans="1:4" x14ac:dyDescent="0.2">
      <c r="A28" s="200"/>
      <c r="B28" s="217"/>
      <c r="C28" s="221" t="s">
        <v>574</v>
      </c>
    </row>
    <row r="29" spans="1:4" x14ac:dyDescent="0.2">
      <c r="A29" s="200"/>
      <c r="B29" s="217"/>
      <c r="C29" s="221"/>
    </row>
    <row r="30" spans="1:4" x14ac:dyDescent="0.2">
      <c r="A30" s="229">
        <v>2</v>
      </c>
      <c r="B30" s="230" t="s">
        <v>13</v>
      </c>
      <c r="C30" s="230"/>
      <c r="D30" s="231" t="s">
        <v>575</v>
      </c>
    </row>
    <row r="31" spans="1:4" x14ac:dyDescent="0.2">
      <c r="A31" s="200"/>
      <c r="B31" s="217"/>
      <c r="C31" s="232" t="s">
        <v>576</v>
      </c>
    </row>
    <row r="32" spans="1:4" x14ac:dyDescent="0.2">
      <c r="A32" s="200"/>
      <c r="B32" s="217"/>
      <c r="C32" s="233" t="s">
        <v>577</v>
      </c>
    </row>
    <row r="33" spans="1:4" s="228" customFormat="1" ht="6.75" x14ac:dyDescent="0.15">
      <c r="A33" s="225"/>
      <c r="B33" s="226"/>
      <c r="C33" s="234"/>
    </row>
    <row r="34" spans="1:4" x14ac:dyDescent="0.2">
      <c r="A34" s="200"/>
      <c r="B34" s="217"/>
      <c r="C34" s="235" t="s">
        <v>578</v>
      </c>
    </row>
    <row r="35" spans="1:4" s="228" customFormat="1" ht="6.75" x14ac:dyDescent="0.15">
      <c r="A35" s="225"/>
      <c r="B35" s="226"/>
      <c r="C35" s="227"/>
    </row>
    <row r="36" spans="1:4" x14ac:dyDescent="0.2">
      <c r="A36" s="200"/>
      <c r="B36" s="217"/>
      <c r="C36" s="235" t="s">
        <v>579</v>
      </c>
    </row>
    <row r="37" spans="1:4" x14ac:dyDescent="0.2">
      <c r="A37" s="200"/>
      <c r="B37" s="217"/>
      <c r="C37" s="235" t="s">
        <v>580</v>
      </c>
    </row>
    <row r="38" spans="1:4" s="228" customFormat="1" ht="6.75" x14ac:dyDescent="0.15">
      <c r="A38" s="225"/>
      <c r="B38" s="226"/>
      <c r="C38" s="236"/>
    </row>
    <row r="39" spans="1:4" x14ac:dyDescent="0.2">
      <c r="A39" s="200"/>
      <c r="B39" s="217"/>
      <c r="C39" s="235" t="s">
        <v>581</v>
      </c>
    </row>
    <row r="40" spans="1:4" s="228" customFormat="1" ht="6.75" x14ac:dyDescent="0.15">
      <c r="A40" s="225"/>
      <c r="B40" s="226"/>
      <c r="C40" s="236"/>
    </row>
    <row r="41" spans="1:4" x14ac:dyDescent="0.2">
      <c r="A41" s="200"/>
      <c r="B41" s="217"/>
      <c r="C41" s="235" t="s">
        <v>582</v>
      </c>
    </row>
    <row r="42" spans="1:4" x14ac:dyDescent="0.2">
      <c r="A42" s="200"/>
      <c r="B42" s="217"/>
      <c r="C42" s="235" t="s">
        <v>583</v>
      </c>
    </row>
    <row r="43" spans="1:4" s="228" customFormat="1" ht="6.75" x14ac:dyDescent="0.15">
      <c r="A43" s="225"/>
      <c r="B43" s="226"/>
      <c r="C43" s="236"/>
    </row>
    <row r="44" spans="1:4" x14ac:dyDescent="0.2">
      <c r="A44" s="200"/>
      <c r="B44" s="217"/>
      <c r="C44" s="235" t="s">
        <v>584</v>
      </c>
    </row>
    <row r="45" spans="1:4" x14ac:dyDescent="0.2">
      <c r="A45" s="200"/>
      <c r="B45" s="217"/>
      <c r="C45" s="235" t="s">
        <v>585</v>
      </c>
    </row>
    <row r="46" spans="1:4" x14ac:dyDescent="0.2">
      <c r="A46" s="210"/>
    </row>
    <row r="47" spans="1:4" x14ac:dyDescent="0.2">
      <c r="A47" s="229">
        <v>3</v>
      </c>
      <c r="B47" s="230" t="s">
        <v>55</v>
      </c>
      <c r="C47" s="230"/>
      <c r="D47" s="231" t="s">
        <v>575</v>
      </c>
    </row>
    <row r="48" spans="1:4" x14ac:dyDescent="0.2">
      <c r="A48" s="200"/>
      <c r="B48" s="217"/>
      <c r="C48" s="232" t="s">
        <v>586</v>
      </c>
    </row>
    <row r="49" spans="1:4" x14ac:dyDescent="0.2">
      <c r="A49" s="200"/>
      <c r="B49" s="217"/>
      <c r="C49" s="237" t="s">
        <v>587</v>
      </c>
    </row>
    <row r="50" spans="1:4" x14ac:dyDescent="0.2">
      <c r="A50" s="200"/>
      <c r="B50" s="217"/>
      <c r="C50" s="233" t="s">
        <v>577</v>
      </c>
    </row>
    <row r="51" spans="1:4" x14ac:dyDescent="0.2">
      <c r="A51" s="199"/>
      <c r="B51" s="238"/>
      <c r="C51" s="238"/>
      <c r="D51" s="238"/>
    </row>
    <row r="52" spans="1:4" x14ac:dyDescent="0.2">
      <c r="A52" s="229">
        <v>4</v>
      </c>
      <c r="B52" s="230" t="s">
        <v>56</v>
      </c>
      <c r="C52" s="230"/>
      <c r="D52" s="231" t="s">
        <v>575</v>
      </c>
    </row>
    <row r="53" spans="1:4" x14ac:dyDescent="0.2">
      <c r="A53" s="200"/>
      <c r="B53" s="217"/>
      <c r="C53" s="232" t="s">
        <v>588</v>
      </c>
    </row>
    <row r="54" spans="1:4" x14ac:dyDescent="0.2">
      <c r="C54" s="237" t="s">
        <v>589</v>
      </c>
    </row>
    <row r="55" spans="1:4" x14ac:dyDescent="0.2">
      <c r="C55" s="233" t="s">
        <v>577</v>
      </c>
    </row>
    <row r="57" spans="1:4" x14ac:dyDescent="0.2">
      <c r="A57" s="229">
        <v>5</v>
      </c>
      <c r="B57" s="230" t="s">
        <v>57</v>
      </c>
      <c r="C57" s="230"/>
      <c r="D57" s="231" t="s">
        <v>575</v>
      </c>
    </row>
    <row r="58" spans="1:4" x14ac:dyDescent="0.2">
      <c r="C58" s="232" t="s">
        <v>590</v>
      </c>
    </row>
    <row r="59" spans="1:4" x14ac:dyDescent="0.2">
      <c r="C59" s="237" t="s">
        <v>591</v>
      </c>
    </row>
    <row r="60" spans="1:4" x14ac:dyDescent="0.2">
      <c r="C60" s="233" t="s">
        <v>577</v>
      </c>
    </row>
    <row r="61" spans="1:4" x14ac:dyDescent="0.2">
      <c r="C61" s="233"/>
    </row>
    <row r="62" spans="1:4" x14ac:dyDescent="0.2">
      <c r="A62" s="229">
        <v>6</v>
      </c>
      <c r="B62" s="230" t="s">
        <v>58</v>
      </c>
      <c r="C62" s="230"/>
      <c r="D62" s="231" t="s">
        <v>575</v>
      </c>
    </row>
    <row r="63" spans="1:4" x14ac:dyDescent="0.2">
      <c r="C63" s="232" t="s">
        <v>592</v>
      </c>
    </row>
    <row r="64" spans="1:4" x14ac:dyDescent="0.2">
      <c r="C64" s="237" t="s">
        <v>593</v>
      </c>
    </row>
    <row r="65" spans="3:3" x14ac:dyDescent="0.2">
      <c r="C65" s="233" t="s">
        <v>577</v>
      </c>
    </row>
  </sheetData>
  <pageMargins left="0.47244094488188981" right="0.47244094488188981" top="0.47244094488188981" bottom="0.47244094488188981" header="0.31496062992125984" footer="0.23622047244094491"/>
  <pageSetup paperSize="9" scale="120" orientation="portrait" r:id="rId1"/>
  <headerFooter>
    <oddFooter>&amp;L&amp;A&amp;C&amp;F&amp;RPage &amp;P of &amp;N</oddFooter>
  </headerFooter>
  <rowBreaks count="1" manualBreakCount="1">
    <brk id="5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P37"/>
  <sheetViews>
    <sheetView workbookViewId="0"/>
  </sheetViews>
  <sheetFormatPr defaultRowHeight="12.75" x14ac:dyDescent="0.2"/>
  <cols>
    <col min="1" max="1" width="9.140625" style="178"/>
    <col min="2" max="2" width="16.85546875" style="178" customWidth="1"/>
    <col min="3" max="3" width="9.140625" style="178"/>
    <col min="4" max="4" width="12.85546875" style="178" customWidth="1"/>
    <col min="5" max="9" width="10.28515625" style="178" bestFit="1" customWidth="1"/>
    <col min="10" max="10" width="11.5703125" style="178" bestFit="1" customWidth="1"/>
    <col min="11" max="16384" width="9.140625" style="178"/>
  </cols>
  <sheetData>
    <row r="1" spans="1:10" x14ac:dyDescent="0.2">
      <c r="A1" s="159" t="s">
        <v>545</v>
      </c>
      <c r="B1" s="1"/>
      <c r="C1" s="1"/>
      <c r="D1" s="1"/>
      <c r="E1" s="197" t="s">
        <v>13</v>
      </c>
      <c r="F1" s="197" t="s">
        <v>55</v>
      </c>
      <c r="G1" s="197" t="s">
        <v>56</v>
      </c>
      <c r="H1" s="197" t="s">
        <v>57</v>
      </c>
      <c r="I1" s="197" t="s">
        <v>58</v>
      </c>
    </row>
    <row r="2" spans="1:10" x14ac:dyDescent="0.2">
      <c r="A2" s="160" t="s">
        <v>547</v>
      </c>
      <c r="B2" s="10"/>
      <c r="C2" s="11"/>
      <c r="D2" s="10"/>
      <c r="E2" s="12"/>
      <c r="F2" s="12"/>
      <c r="G2" s="12"/>
      <c r="H2" s="12"/>
      <c r="I2" s="12"/>
    </row>
    <row r="3" spans="1:10" x14ac:dyDescent="0.2">
      <c r="A3" s="201" t="s">
        <v>557</v>
      </c>
      <c r="B3" s="10"/>
      <c r="C3" s="11"/>
      <c r="D3" s="10"/>
      <c r="E3" s="20"/>
      <c r="F3" s="20"/>
      <c r="G3" s="20"/>
      <c r="H3" s="20"/>
      <c r="I3" s="20"/>
    </row>
    <row r="4" spans="1:10" x14ac:dyDescent="0.2">
      <c r="B4" s="10"/>
      <c r="C4" s="11"/>
      <c r="D4" s="10"/>
      <c r="E4" s="20"/>
      <c r="F4" s="20"/>
      <c r="G4" s="20"/>
      <c r="H4" s="20"/>
      <c r="I4" s="20"/>
    </row>
    <row r="5" spans="1:10" x14ac:dyDescent="0.2">
      <c r="B5" s="27"/>
      <c r="C5" s="28"/>
      <c r="D5" s="27"/>
      <c r="E5" s="29">
        <f>+E231</f>
        <v>0</v>
      </c>
      <c r="F5" s="29">
        <f>+F231</f>
        <v>0</v>
      </c>
      <c r="G5" s="29">
        <f>+G231</f>
        <v>0</v>
      </c>
      <c r="H5" s="29">
        <f>+H231</f>
        <v>0</v>
      </c>
      <c r="I5" s="29">
        <f>+I231</f>
        <v>0</v>
      </c>
    </row>
    <row r="6" spans="1:10" x14ac:dyDescent="0.2">
      <c r="B6" s="34"/>
      <c r="C6" s="34"/>
      <c r="D6" s="34"/>
      <c r="E6" s="158"/>
      <c r="F6" s="158"/>
      <c r="G6" s="158"/>
      <c r="H6" s="158"/>
      <c r="I6" s="158"/>
    </row>
    <row r="7" spans="1:10" x14ac:dyDescent="0.2">
      <c r="B7" s="1"/>
      <c r="C7" s="1"/>
      <c r="D7" s="1"/>
      <c r="E7" s="12"/>
      <c r="F7" s="12"/>
      <c r="G7" s="12"/>
      <c r="H7" s="12"/>
      <c r="I7" s="12"/>
    </row>
    <row r="8" spans="1:10" x14ac:dyDescent="0.2">
      <c r="B8" s="166" t="s">
        <v>16</v>
      </c>
      <c r="C8" s="167"/>
      <c r="D8" s="168"/>
      <c r="E8" s="169">
        <v>1.66E-2</v>
      </c>
      <c r="F8" s="169">
        <v>1.84E-2</v>
      </c>
      <c r="G8" s="169">
        <v>1.9300000000000001E-2</v>
      </c>
      <c r="H8" s="169">
        <v>2.06E-2</v>
      </c>
      <c r="I8" s="170">
        <v>2.1999999999999999E-2</v>
      </c>
      <c r="J8" s="179"/>
    </row>
    <row r="9" spans="1:10" x14ac:dyDescent="0.2">
      <c r="B9" s="171" t="s">
        <v>29</v>
      </c>
      <c r="C9" s="10"/>
      <c r="D9" s="10"/>
      <c r="E9" s="85">
        <v>7.4775282205405968E-3</v>
      </c>
      <c r="F9" s="85">
        <v>7.200152732028231E-3</v>
      </c>
      <c r="G9" s="85">
        <v>7.1937376559367827E-3</v>
      </c>
      <c r="H9" s="85">
        <v>6.9398038257817429E-3</v>
      </c>
      <c r="I9" s="172">
        <v>6.8392623857602697E-3</v>
      </c>
    </row>
    <row r="10" spans="1:10" x14ac:dyDescent="0.2">
      <c r="B10" s="180" t="s">
        <v>30</v>
      </c>
      <c r="C10" s="181"/>
      <c r="D10" s="181"/>
      <c r="E10" s="85">
        <f>((1+E8)/(1+E9) - 1)</f>
        <v>9.0547645222140982E-3</v>
      </c>
      <c r="F10" s="85">
        <f t="shared" ref="F10:H10" si="0">((1+F8)/(1+F9) - 1)</f>
        <v>1.1119783131080974E-2</v>
      </c>
      <c r="G10" s="85">
        <f t="shared" ref="G10" si="1">((1+G8)/(1+G9) - 1)</f>
        <v>1.2019795091496865E-2</v>
      </c>
      <c r="H10" s="85">
        <f t="shared" si="0"/>
        <v>1.356605044543624E-2</v>
      </c>
      <c r="I10" s="172">
        <f t="shared" ref="I10" si="2">((1+I8)/(1+I9) - 1)</f>
        <v>1.5057753685842057E-2</v>
      </c>
    </row>
    <row r="11" spans="1:10" ht="7.5" customHeight="1" x14ac:dyDescent="0.2">
      <c r="B11" s="173"/>
      <c r="C11" s="48"/>
      <c r="D11" s="10"/>
      <c r="E11" s="84"/>
      <c r="F11" s="84"/>
      <c r="G11" s="84"/>
      <c r="H11" s="84"/>
      <c r="I11" s="174"/>
    </row>
    <row r="12" spans="1:10" x14ac:dyDescent="0.2">
      <c r="B12" s="173" t="s">
        <v>32</v>
      </c>
      <c r="C12" s="48"/>
      <c r="D12" s="10"/>
      <c r="E12" s="61">
        <v>7332800</v>
      </c>
      <c r="F12" s="61">
        <v>7568300</v>
      </c>
      <c r="G12" s="61">
        <v>7811500</v>
      </c>
      <c r="H12" s="61">
        <v>8072900</v>
      </c>
      <c r="I12" s="175">
        <v>8403800</v>
      </c>
    </row>
    <row r="13" spans="1:10" ht="14.25" customHeight="1" x14ac:dyDescent="0.2">
      <c r="B13" s="173"/>
      <c r="C13" s="48"/>
      <c r="D13" s="10"/>
      <c r="E13" s="84"/>
      <c r="F13" s="86">
        <f>F12/E12-1</f>
        <v>3.2115972070696053E-2</v>
      </c>
      <c r="G13" s="86">
        <f t="shared" ref="G13:I13" si="3">G12/F12-1</f>
        <v>3.2134032741831131E-2</v>
      </c>
      <c r="H13" s="86">
        <f t="shared" si="3"/>
        <v>3.3463483325865795E-2</v>
      </c>
      <c r="I13" s="176">
        <f t="shared" si="3"/>
        <v>4.0988987848233016E-2</v>
      </c>
    </row>
    <row r="14" spans="1:10" ht="14.25" customHeight="1" x14ac:dyDescent="0.2">
      <c r="A14" s="196"/>
      <c r="B14" s="161" t="s">
        <v>24</v>
      </c>
      <c r="C14" s="162"/>
      <c r="D14" s="162"/>
      <c r="E14" s="163"/>
      <c r="F14" s="164"/>
      <c r="G14" s="164"/>
      <c r="H14" s="164"/>
      <c r="I14" s="165"/>
    </row>
    <row r="15" spans="1:10" x14ac:dyDescent="0.2">
      <c r="A15" s="196"/>
      <c r="B15" s="173" t="s">
        <v>17</v>
      </c>
      <c r="C15" s="48"/>
      <c r="D15" s="10"/>
      <c r="E15" s="85">
        <v>0.1</v>
      </c>
      <c r="F15" s="85">
        <v>0.1</v>
      </c>
      <c r="G15" s="85">
        <v>3.4000000000000002E-2</v>
      </c>
      <c r="H15" s="85">
        <v>2.6379151973442753E-2</v>
      </c>
      <c r="I15" s="172">
        <f>I20</f>
        <v>3.4500000000000003E-2</v>
      </c>
    </row>
    <row r="16" spans="1:10" x14ac:dyDescent="0.2">
      <c r="A16" s="196"/>
      <c r="B16" s="173" t="s">
        <v>18</v>
      </c>
      <c r="C16" s="48"/>
      <c r="D16" s="10"/>
      <c r="E16" s="85">
        <v>-0.17199999999999999</v>
      </c>
      <c r="F16" s="85">
        <v>-0.11600000000000001</v>
      </c>
      <c r="G16" s="85">
        <v>-5.0999999999999997E-2</v>
      </c>
      <c r="H16" s="85">
        <v>-4.2999999999999997E-2</v>
      </c>
      <c r="I16" s="172">
        <v>-4.2999999999999997E-2</v>
      </c>
    </row>
    <row r="17" spans="1:16" x14ac:dyDescent="0.2">
      <c r="A17" s="196"/>
      <c r="B17" s="173" t="s">
        <v>19</v>
      </c>
      <c r="C17" s="181"/>
      <c r="D17" s="181"/>
      <c r="E17" s="85">
        <f>E18</f>
        <v>-8.1054764522214079E-2</v>
      </c>
      <c r="F17" s="85">
        <f t="shared" ref="F17:G17" si="4">F18</f>
        <v>-2.7119783131080974E-2</v>
      </c>
      <c r="G17" s="85">
        <f t="shared" si="4"/>
        <v>-2.901979509149686E-2</v>
      </c>
      <c r="H17" s="85">
        <v>0.05</v>
      </c>
      <c r="I17" s="172">
        <v>0.05</v>
      </c>
      <c r="K17" s="179"/>
      <c r="L17" s="179"/>
      <c r="M17" s="179"/>
      <c r="N17" s="179"/>
      <c r="O17" s="179"/>
    </row>
    <row r="18" spans="1:16" x14ac:dyDescent="0.2">
      <c r="A18" s="196"/>
      <c r="B18" s="180"/>
      <c r="C18" s="48" t="s">
        <v>31</v>
      </c>
      <c r="D18" s="181"/>
      <c r="E18" s="85">
        <f>E16+E15-E20</f>
        <v>-8.1054764522214079E-2</v>
      </c>
      <c r="F18" s="85">
        <f>F16+F15-F20</f>
        <v>-2.7119783131080974E-2</v>
      </c>
      <c r="G18" s="85">
        <f>G16+G15-G20</f>
        <v>-2.901979509149686E-2</v>
      </c>
      <c r="H18" s="85">
        <f>H16+H15-H20</f>
        <v>-3.6520848026557244E-2</v>
      </c>
      <c r="I18" s="172">
        <f>I16+I15-I20</f>
        <v>-4.2999999999999997E-2</v>
      </c>
    </row>
    <row r="19" spans="1:16" x14ac:dyDescent="0.2">
      <c r="A19" s="196"/>
      <c r="B19" s="180"/>
      <c r="C19" s="48" t="s">
        <v>549</v>
      </c>
      <c r="D19" s="181"/>
      <c r="E19" s="85">
        <f>E16+2*(E15-E20)</f>
        <v>9.8904709555718284E-3</v>
      </c>
      <c r="F19" s="85">
        <f>F16+2*(F15-F20)</f>
        <v>6.1760433737838058E-2</v>
      </c>
      <c r="G19" s="85">
        <f>G16+2*(G15-G20)</f>
        <v>-7.0395901829937227E-3</v>
      </c>
      <c r="H19" s="85">
        <f>H16+2*(H15-H20)</f>
        <v>-3.0041696053114492E-2</v>
      </c>
      <c r="I19" s="172">
        <f>I16+2*(I15-I20)</f>
        <v>-4.2999999999999997E-2</v>
      </c>
    </row>
    <row r="20" spans="1:16" x14ac:dyDescent="0.2">
      <c r="A20" s="196"/>
      <c r="B20" s="173" t="s">
        <v>23</v>
      </c>
      <c r="C20" s="181"/>
      <c r="D20" s="181"/>
      <c r="E20" s="85">
        <f>(1+E8)/(1+E9)-1</f>
        <v>9.0547645222140982E-3</v>
      </c>
      <c r="F20" s="85">
        <f t="shared" ref="F20:G20" si="5">(1+F8)/(1+F9)-1</f>
        <v>1.1119783131080974E-2</v>
      </c>
      <c r="G20" s="85">
        <f t="shared" si="5"/>
        <v>1.2019795091496865E-2</v>
      </c>
      <c r="H20" s="85">
        <v>1.9900000000000001E-2</v>
      </c>
      <c r="I20" s="172">
        <v>3.4500000000000003E-2</v>
      </c>
    </row>
    <row r="21" spans="1:16" s="182" customFormat="1" x14ac:dyDescent="0.2">
      <c r="A21" s="196"/>
      <c r="B21" s="161" t="s">
        <v>26</v>
      </c>
      <c r="C21" s="162"/>
      <c r="D21" s="162"/>
      <c r="E21" s="163"/>
      <c r="F21" s="164"/>
      <c r="G21" s="164"/>
      <c r="H21" s="164"/>
      <c r="I21" s="165"/>
    </row>
    <row r="22" spans="1:16" x14ac:dyDescent="0.2">
      <c r="A22" s="196"/>
      <c r="B22" s="173" t="s">
        <v>25</v>
      </c>
      <c r="C22" s="181"/>
      <c r="D22" s="181"/>
      <c r="E22" s="85">
        <v>3.5655436588443112E-2</v>
      </c>
      <c r="F22" s="85">
        <v>1.84E-2</v>
      </c>
      <c r="G22" s="85">
        <v>1.9300000000000001E-2</v>
      </c>
      <c r="H22" s="85">
        <v>2.06E-2</v>
      </c>
      <c r="I22" s="172">
        <v>2.1999999999999999E-2</v>
      </c>
      <c r="L22" s="179"/>
      <c r="M22" s="179"/>
      <c r="N22" s="179"/>
      <c r="O22" s="179"/>
      <c r="P22" s="179"/>
    </row>
    <row r="23" spans="1:16" x14ac:dyDescent="0.2">
      <c r="A23" s="196"/>
      <c r="B23" s="173" t="s">
        <v>20</v>
      </c>
      <c r="C23" s="181"/>
      <c r="D23" s="181"/>
      <c r="E23" s="85">
        <v>0.05</v>
      </c>
      <c r="F23" s="85">
        <v>0.05</v>
      </c>
      <c r="G23" s="85">
        <v>0.05</v>
      </c>
      <c r="H23" s="85">
        <v>0.05</v>
      </c>
      <c r="I23" s="172">
        <v>0.05</v>
      </c>
      <c r="J23" s="183"/>
    </row>
    <row r="24" spans="1:16" x14ac:dyDescent="0.2">
      <c r="A24" s="196"/>
      <c r="B24" s="173" t="s">
        <v>21</v>
      </c>
      <c r="C24" s="181"/>
      <c r="D24" s="181"/>
      <c r="E24" s="85">
        <v>0.1</v>
      </c>
      <c r="F24" s="85">
        <v>0.1</v>
      </c>
      <c r="G24" s="85">
        <v>0.1</v>
      </c>
      <c r="H24" s="85">
        <v>0.1</v>
      </c>
      <c r="I24" s="172">
        <v>0.1</v>
      </c>
    </row>
    <row r="25" spans="1:16" x14ac:dyDescent="0.2">
      <c r="A25" s="196"/>
      <c r="B25" s="173" t="s">
        <v>22</v>
      </c>
      <c r="C25" s="181"/>
      <c r="D25" s="181"/>
      <c r="E25" s="85">
        <v>2.9055436588443118E-2</v>
      </c>
      <c r="F25" s="85">
        <v>0.01</v>
      </c>
      <c r="G25" s="85">
        <v>0.01</v>
      </c>
      <c r="H25" s="85">
        <v>0.01</v>
      </c>
      <c r="I25" s="172">
        <v>0.01</v>
      </c>
    </row>
    <row r="26" spans="1:16" s="182" customFormat="1" x14ac:dyDescent="0.2">
      <c r="A26" s="196"/>
      <c r="B26" s="161" t="s">
        <v>28</v>
      </c>
      <c r="C26" s="162"/>
      <c r="D26" s="162"/>
      <c r="E26" s="163"/>
      <c r="F26" s="164"/>
      <c r="G26" s="164"/>
      <c r="H26" s="164"/>
      <c r="I26" s="165"/>
    </row>
    <row r="27" spans="1:16" x14ac:dyDescent="0.2">
      <c r="A27" s="196"/>
      <c r="B27" s="173" t="s">
        <v>27</v>
      </c>
      <c r="C27" s="181"/>
      <c r="D27" s="181"/>
      <c r="E27" s="61">
        <v>0</v>
      </c>
      <c r="F27" s="61">
        <v>0</v>
      </c>
      <c r="G27" s="61">
        <v>0</v>
      </c>
      <c r="H27" s="61">
        <v>0</v>
      </c>
      <c r="I27" s="175">
        <v>0</v>
      </c>
    </row>
    <row r="28" spans="1:16" x14ac:dyDescent="0.2">
      <c r="A28" s="196"/>
      <c r="B28" s="173" t="s">
        <v>59</v>
      </c>
      <c r="C28" s="181"/>
      <c r="D28" s="181"/>
      <c r="E28" s="61">
        <v>1</v>
      </c>
      <c r="F28" s="61">
        <v>1</v>
      </c>
      <c r="G28" s="61">
        <v>1</v>
      </c>
      <c r="H28" s="61">
        <v>1</v>
      </c>
      <c r="I28" s="175">
        <v>1</v>
      </c>
    </row>
    <row r="29" spans="1:16" x14ac:dyDescent="0.2">
      <c r="A29" s="196"/>
      <c r="B29" s="173" t="s">
        <v>60</v>
      </c>
      <c r="C29" s="181"/>
      <c r="D29" s="181"/>
      <c r="E29" s="61">
        <v>1</v>
      </c>
      <c r="F29" s="61">
        <v>1</v>
      </c>
      <c r="G29" s="61">
        <v>1</v>
      </c>
      <c r="H29" s="61">
        <v>1</v>
      </c>
      <c r="I29" s="175">
        <v>1</v>
      </c>
    </row>
    <row r="30" spans="1:16" x14ac:dyDescent="0.2">
      <c r="A30" s="196"/>
      <c r="B30" s="161" t="s">
        <v>548</v>
      </c>
      <c r="C30" s="162"/>
      <c r="D30" s="162"/>
      <c r="E30" s="163"/>
      <c r="F30" s="164"/>
      <c r="G30" s="164"/>
      <c r="H30" s="164"/>
      <c r="I30" s="165"/>
    </row>
    <row r="31" spans="1:16" x14ac:dyDescent="0.2">
      <c r="A31" s="196"/>
      <c r="B31" s="173" t="s">
        <v>63</v>
      </c>
      <c r="C31" s="181"/>
      <c r="D31" s="181"/>
      <c r="E31" s="184">
        <f>'2016-17'!$AE$4</f>
        <v>9072.0000000074506</v>
      </c>
      <c r="F31" s="184">
        <f>'2017-18'!$AE$4</f>
        <v>738.00000000186265</v>
      </c>
      <c r="G31" s="184">
        <f>'2018-19'!$AE$4</f>
        <v>56290.000000001863</v>
      </c>
      <c r="H31" s="184">
        <f>'2019-20'!$AE$4</f>
        <v>80484.999999997206</v>
      </c>
      <c r="I31" s="185">
        <f>'2020-21'!$AE$4</f>
        <v>84199.999999998137</v>
      </c>
    </row>
    <row r="32" spans="1:16" x14ac:dyDescent="0.2">
      <c r="A32" s="196"/>
      <c r="B32" s="173"/>
      <c r="C32" s="181"/>
      <c r="D32" s="181"/>
      <c r="E32" s="186">
        <f>E31/E12</f>
        <v>1.2371808858836256E-3</v>
      </c>
      <c r="F32" s="186">
        <f t="shared" ref="F32:I32" si="6">F31/F12</f>
        <v>9.7511990803993316E-5</v>
      </c>
      <c r="G32" s="186">
        <f t="shared" si="6"/>
        <v>7.2060423734240367E-3</v>
      </c>
      <c r="H32" s="186">
        <f t="shared" si="6"/>
        <v>9.9697754214714916E-3</v>
      </c>
      <c r="I32" s="187">
        <f t="shared" si="6"/>
        <v>1.0019276993740705E-2</v>
      </c>
    </row>
    <row r="33" spans="1:9" x14ac:dyDescent="0.2">
      <c r="A33" s="196"/>
      <c r="B33" s="173" t="s">
        <v>539</v>
      </c>
      <c r="C33" s="181"/>
      <c r="D33" s="181"/>
      <c r="E33" s="188">
        <f>'2016-17'!$K1</f>
        <v>-0.17252969842550536</v>
      </c>
      <c r="F33" s="188">
        <f>'2017-18'!$K1</f>
        <v>-0.11650202015816968</v>
      </c>
      <c r="G33" s="188">
        <f>'2018-19'!$K1</f>
        <v>-5.1649937627693321E-2</v>
      </c>
      <c r="H33" s="188">
        <f>'2019-20'!$K1</f>
        <v>-4.3356133529217633E-2</v>
      </c>
      <c r="I33" s="189">
        <f>'2020-21'!$K1</f>
        <v>-4.3445869597551812E-2</v>
      </c>
    </row>
    <row r="34" spans="1:9" x14ac:dyDescent="0.2">
      <c r="A34" s="196"/>
      <c r="B34" s="173" t="s">
        <v>542</v>
      </c>
      <c r="C34" s="181"/>
      <c r="D34" s="181"/>
      <c r="E34" s="188">
        <f>'2016-17'!$AK$1</f>
        <v>-0.12280110480860984</v>
      </c>
      <c r="F34" s="188">
        <f>'2017-18'!$AK$1</f>
        <v>-5.8403807539895158E-2</v>
      </c>
      <c r="G34" s="188">
        <f>'2018-19'!$AK$1</f>
        <v>-4.9922785841499673E-2</v>
      </c>
      <c r="H34" s="188">
        <f>'2019-20'!$AK$1</f>
        <v>-4.9913492589294228E-2</v>
      </c>
      <c r="I34" s="189">
        <f>'2020-21'!$AK$1</f>
        <v>-4.9401769825966668E-2</v>
      </c>
    </row>
    <row r="35" spans="1:9" x14ac:dyDescent="0.2">
      <c r="A35" s="196"/>
      <c r="B35" s="173" t="s">
        <v>544</v>
      </c>
      <c r="C35" s="181"/>
      <c r="D35" s="181"/>
      <c r="E35" s="188">
        <f>'2016-17'!$AK$2</f>
        <v>0.29023799306472609</v>
      </c>
      <c r="F35" s="188">
        <f>'2017-18'!$AK$2</f>
        <v>0.2705116599109989</v>
      </c>
      <c r="G35" s="188">
        <f>'2018-19'!$AK$2</f>
        <v>0.25115818085015529</v>
      </c>
      <c r="H35" s="188">
        <f>'2019-20'!$AK$2</f>
        <v>0.23012057515743156</v>
      </c>
      <c r="I35" s="189">
        <f>'2020-21'!$AK$2</f>
        <v>0.20054547667298639</v>
      </c>
    </row>
    <row r="36" spans="1:9" x14ac:dyDescent="0.2">
      <c r="A36" s="196"/>
      <c r="B36" s="173" t="s">
        <v>541</v>
      </c>
      <c r="C36" s="181"/>
      <c r="D36" s="181"/>
      <c r="E36" s="181">
        <f>'2016-17'!$AM1</f>
        <v>18</v>
      </c>
      <c r="F36" s="181">
        <f>'2017-18'!$AM1</f>
        <v>0</v>
      </c>
      <c r="G36" s="181">
        <f>'2018-19'!$AM1</f>
        <v>0</v>
      </c>
      <c r="H36" s="181">
        <f>'2019-20'!$AM1</f>
        <v>0</v>
      </c>
      <c r="I36" s="190">
        <f>'2020-21'!$AM1</f>
        <v>0</v>
      </c>
    </row>
    <row r="37" spans="1:9" x14ac:dyDescent="0.2">
      <c r="A37" s="196"/>
      <c r="B37" s="177" t="s">
        <v>540</v>
      </c>
      <c r="C37" s="191"/>
      <c r="D37" s="191"/>
      <c r="E37" s="191">
        <f>'2016-17'!$AM2</f>
        <v>53</v>
      </c>
      <c r="F37" s="191">
        <f>'2017-18'!$AM2</f>
        <v>30</v>
      </c>
      <c r="G37" s="191">
        <f>'2018-19'!$AM2</f>
        <v>0</v>
      </c>
      <c r="H37" s="191">
        <f>'2019-20'!$AM2</f>
        <v>0</v>
      </c>
      <c r="I37" s="192">
        <f>'2020-21'!$AM2</f>
        <v>0</v>
      </c>
    </row>
  </sheetData>
  <pageMargins left="0.47244094488188981" right="0.47244094488188981" top="0.47244094488188981" bottom="0.47244094488188981" header="0.31496062992125984" footer="0.23622047244094491"/>
  <pageSetup paperSize="9" orientation="landscape" r:id="rId1"/>
  <headerFooter scaleWithDoc="0">
    <oddFooter>&amp;L&amp;A&amp;C&amp;F&amp;RPage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8" customWidth="1"/>
    <col min="6" max="6" width="4.7109375" style="1" customWidth="1"/>
    <col min="7" max="7" width="12.28515625" style="10" customWidth="1"/>
    <col min="8" max="8" width="12.28515625" style="68" customWidth="1"/>
    <col min="9" max="9" width="3.140625" style="140" customWidth="1"/>
    <col min="10" max="10" width="11.140625" style="47" customWidth="1"/>
    <col min="11" max="11" width="11.140625" style="112" customWidth="1"/>
    <col min="12" max="12" width="13.42578125" style="47" bestFit="1" customWidth="1"/>
    <col min="13" max="13" width="13.42578125" style="48" bestFit="1" customWidth="1"/>
    <col min="14" max="14" width="12.140625" style="48" bestFit="1" customWidth="1"/>
    <col min="15" max="15" width="10.5703125" style="46" customWidth="1"/>
    <col min="16" max="17" width="13.85546875" style="46" customWidth="1"/>
    <col min="18" max="18" width="12" style="46" customWidth="1"/>
    <col min="19" max="19" width="13" style="47" bestFit="1" customWidth="1"/>
    <col min="20" max="20" width="13" style="48" bestFit="1" customWidth="1"/>
    <col min="21" max="21" width="12.5703125" style="112" customWidth="1"/>
    <col min="22" max="22" width="10.5703125" style="47" customWidth="1"/>
    <col min="23" max="24" width="13" style="48" bestFit="1" customWidth="1"/>
    <col min="25" max="25" width="12" style="132" customWidth="1"/>
    <col min="26" max="28" width="12" style="48" customWidth="1"/>
    <col min="29" max="29" width="13" style="48" bestFit="1" customWidth="1"/>
    <col min="30" max="30" width="13" style="112" bestFit="1" customWidth="1"/>
    <col min="31" max="31" width="13.28515625" style="57" customWidth="1"/>
    <col min="32" max="34" width="11.140625" style="57" customWidth="1"/>
    <col min="35" max="35" width="5.7109375" style="57" customWidth="1"/>
    <col min="36" max="36" width="12.85546875" style="57" customWidth="1"/>
    <col min="37" max="38" width="11.140625" style="57" customWidth="1"/>
    <col min="39" max="39" width="11.140625" style="46" customWidth="1"/>
    <col min="40" max="16384" width="9.140625" style="1"/>
  </cols>
  <sheetData>
    <row r="1" spans="1:39" x14ac:dyDescent="0.2">
      <c r="A1" s="159" t="s">
        <v>545</v>
      </c>
      <c r="D1" s="53" t="s">
        <v>0</v>
      </c>
      <c r="E1" s="62"/>
      <c r="G1" s="76" t="s">
        <v>13</v>
      </c>
      <c r="H1" s="69"/>
      <c r="I1" s="139"/>
      <c r="J1" s="118"/>
      <c r="K1" s="104">
        <f>MIN(K9:K217)</f>
        <v>-0.17252969842550536</v>
      </c>
      <c r="L1" s="95"/>
      <c r="M1" s="17"/>
      <c r="N1" s="104"/>
      <c r="O1" s="4"/>
      <c r="P1" s="5"/>
      <c r="Q1" s="5"/>
      <c r="R1" s="138"/>
      <c r="S1" s="113"/>
      <c r="T1" s="134"/>
      <c r="U1" s="103"/>
      <c r="V1" s="118"/>
      <c r="W1" s="122"/>
      <c r="X1" s="122"/>
      <c r="Y1" s="127"/>
      <c r="Z1" s="122"/>
      <c r="AA1" s="122"/>
      <c r="AB1" s="122"/>
      <c r="AC1" s="122"/>
      <c r="AD1" s="133"/>
      <c r="AE1" s="6"/>
      <c r="AF1" s="7"/>
      <c r="AG1" s="7"/>
      <c r="AH1" s="7"/>
      <c r="AI1" s="7"/>
      <c r="AJ1" s="7" t="s">
        <v>1</v>
      </c>
      <c r="AK1" s="8">
        <f>MIN(AL9:AL217)</f>
        <v>-0.12280110480860984</v>
      </c>
      <c r="AL1" s="7" t="s">
        <v>485</v>
      </c>
      <c r="AM1" s="9">
        <f>COUNTIF(AM9:AM217,"&lt;-10%")</f>
        <v>18</v>
      </c>
    </row>
    <row r="2" spans="1:39" s="10" customFormat="1" x14ac:dyDescent="0.2">
      <c r="A2" s="160" t="s">
        <v>547</v>
      </c>
      <c r="D2" s="12"/>
      <c r="E2" s="62"/>
      <c r="G2" s="77"/>
      <c r="H2" s="70"/>
      <c r="I2" s="140"/>
      <c r="J2" s="118"/>
      <c r="K2" s="119"/>
      <c r="L2" s="96"/>
      <c r="M2" s="90"/>
      <c r="N2" s="119"/>
      <c r="O2" s="16"/>
      <c r="P2" s="17"/>
      <c r="Q2" s="17"/>
      <c r="R2" s="145"/>
      <c r="S2" s="95"/>
      <c r="T2" s="17"/>
      <c r="U2" s="104"/>
      <c r="V2" s="123"/>
      <c r="W2" s="17"/>
      <c r="X2" s="17"/>
      <c r="Y2" s="128"/>
      <c r="Z2" s="146" t="s">
        <v>61</v>
      </c>
      <c r="AA2" s="17"/>
      <c r="AB2" s="17"/>
      <c r="AC2" s="17"/>
      <c r="AD2" s="104"/>
      <c r="AE2" s="18"/>
      <c r="AF2" s="19"/>
      <c r="AG2" s="19"/>
      <c r="AH2" s="19"/>
      <c r="AI2" s="19"/>
      <c r="AJ2" s="7" t="s">
        <v>543</v>
      </c>
      <c r="AK2" s="8">
        <f>MAX(AL9:AL217)</f>
        <v>0.29023799306472609</v>
      </c>
      <c r="AL2" s="59" t="s">
        <v>2</v>
      </c>
      <c r="AM2" s="9">
        <f>COUNTIF(AM9:AM217,"&lt;-5%")</f>
        <v>53</v>
      </c>
    </row>
    <row r="3" spans="1:39" s="10" customFormat="1" x14ac:dyDescent="0.2">
      <c r="A3" s="201" t="s">
        <v>550</v>
      </c>
      <c r="B3" s="11"/>
      <c r="D3" s="20"/>
      <c r="E3" s="63"/>
      <c r="F3" s="13"/>
      <c r="G3" s="78"/>
      <c r="H3" s="71"/>
      <c r="I3" s="139"/>
      <c r="J3" s="97"/>
      <c r="K3" s="120"/>
      <c r="L3" s="97"/>
      <c r="M3" s="23"/>
      <c r="N3" s="120"/>
      <c r="O3" s="23"/>
      <c r="P3" s="24"/>
      <c r="Q3" s="24"/>
      <c r="R3" s="24"/>
      <c r="S3" s="114"/>
      <c r="T3" s="135"/>
      <c r="U3" s="105"/>
      <c r="V3" s="97"/>
      <c r="W3" s="24"/>
      <c r="X3" s="24"/>
      <c r="Y3" s="129"/>
      <c r="Z3" s="24"/>
      <c r="AA3" s="24"/>
      <c r="AB3" s="24"/>
      <c r="AC3" s="24"/>
      <c r="AD3" s="106"/>
      <c r="AE3" s="25"/>
      <c r="AF3" s="22"/>
      <c r="AG3" s="22"/>
      <c r="AH3" s="22"/>
      <c r="AI3" s="22"/>
      <c r="AJ3" s="25"/>
      <c r="AK3" s="25"/>
      <c r="AL3" s="25"/>
      <c r="AM3" s="26"/>
    </row>
    <row r="4" spans="1:39" s="10" customFormat="1" x14ac:dyDescent="0.2">
      <c r="B4" s="11"/>
      <c r="D4" s="20"/>
      <c r="E4" s="63"/>
      <c r="F4" s="13"/>
      <c r="G4" s="78">
        <f>AJ5-G5</f>
        <v>266042.18317728397</v>
      </c>
      <c r="H4" s="71"/>
      <c r="I4" s="139"/>
      <c r="J4" s="97"/>
      <c r="K4" s="120"/>
      <c r="L4" s="97"/>
      <c r="M4" s="23"/>
      <c r="N4" s="137">
        <f>AJ5-N5</f>
        <v>149511.48257465195</v>
      </c>
      <c r="O4" s="23"/>
      <c r="P4" s="24"/>
      <c r="Q4" s="24"/>
      <c r="R4" s="137">
        <f>AJ5-R5</f>
        <v>125190.53876811825</v>
      </c>
      <c r="S4" s="115"/>
      <c r="T4" s="24"/>
      <c r="U4" s="137">
        <f>AJ5-U5</f>
        <v>151.34652375988662</v>
      </c>
      <c r="V4" s="97"/>
      <c r="W4" s="24"/>
      <c r="X4" s="24"/>
      <c r="Y4" s="137">
        <f>AJ5-Y5</f>
        <v>9064.9136053053662</v>
      </c>
      <c r="Z4" s="24"/>
      <c r="AA4" s="24"/>
      <c r="AB4" s="26">
        <f>AJ5-AB5</f>
        <v>9064.9136053053662</v>
      </c>
      <c r="AC4" s="24"/>
      <c r="AD4" s="106"/>
      <c r="AE4" s="25">
        <f>AJ5-AE5</f>
        <v>9072.0000000074506</v>
      </c>
      <c r="AF4" s="22"/>
      <c r="AG4" s="22"/>
      <c r="AH4" s="22"/>
      <c r="AI4" s="22"/>
      <c r="AJ4" s="25"/>
      <c r="AK4" s="25"/>
      <c r="AL4" s="25"/>
      <c r="AM4" s="26"/>
    </row>
    <row r="5" spans="1:39" s="27" customFormat="1" x14ac:dyDescent="0.2">
      <c r="B5" s="193" t="s">
        <v>62</v>
      </c>
      <c r="D5" s="29">
        <f>+D219</f>
        <v>7066757.816822717</v>
      </c>
      <c r="E5" s="64">
        <f>E219</f>
        <v>123.26633557446753</v>
      </c>
      <c r="F5" s="30"/>
      <c r="G5" s="79">
        <f t="shared" ref="G5:H5" si="0">G219</f>
        <v>7066757.8168227235</v>
      </c>
      <c r="H5" s="72">
        <f t="shared" si="0"/>
        <v>122.35144916054563</v>
      </c>
      <c r="I5" s="141"/>
      <c r="J5" s="116">
        <f>+J219</f>
        <v>-8.8817841970012523E-16</v>
      </c>
      <c r="K5" s="98">
        <f>+K219</f>
        <v>7.4775282205397087E-3</v>
      </c>
      <c r="L5" s="116"/>
      <c r="M5" s="33"/>
      <c r="N5" s="94">
        <f>N219</f>
        <v>7183288.5174253555</v>
      </c>
      <c r="O5" s="98"/>
      <c r="P5" s="32">
        <f>P219</f>
        <v>1.9931579383386966E-2</v>
      </c>
      <c r="Q5" s="32"/>
      <c r="R5" s="93">
        <f>R219</f>
        <v>7207609.4612318892</v>
      </c>
      <c r="S5" s="116">
        <f t="shared" ref="S5:AH5" si="1">+S219</f>
        <v>3.762557647307041E-2</v>
      </c>
      <c r="T5" s="33"/>
      <c r="U5" s="107">
        <f t="shared" si="1"/>
        <v>7332648.6534762476</v>
      </c>
      <c r="V5" s="116"/>
      <c r="W5" s="33">
        <f>W219</f>
        <v>3.6364238910273627E-2</v>
      </c>
      <c r="X5" s="33"/>
      <c r="Y5" s="130">
        <f>Y219</f>
        <v>7323735.0863947021</v>
      </c>
      <c r="Z5" s="126"/>
      <c r="AA5" s="126">
        <f>AA219</f>
        <v>5075870.2857380388</v>
      </c>
      <c r="AB5" s="126">
        <f>AB219</f>
        <v>7323735.0863947021</v>
      </c>
      <c r="AC5" s="33">
        <f>AC219</f>
        <v>3.6364238910273627E-2</v>
      </c>
      <c r="AD5" s="98"/>
      <c r="AE5" s="94">
        <f>AE219</f>
        <v>7323728</v>
      </c>
      <c r="AF5" s="31">
        <f t="shared" si="1"/>
        <v>126.80054379740226</v>
      </c>
      <c r="AG5" s="32">
        <f t="shared" si="1"/>
        <v>3.6363236131504939E-2</v>
      </c>
      <c r="AH5" s="32">
        <f t="shared" si="1"/>
        <v>2.8671317326535162E-2</v>
      </c>
      <c r="AI5" s="58"/>
      <c r="AJ5" s="31">
        <f>+AJ219</f>
        <v>7332800.0000000075</v>
      </c>
      <c r="AK5" s="31">
        <f>+AK219</f>
        <v>126.95761332993145</v>
      </c>
      <c r="AL5" s="32">
        <f>+AL219</f>
        <v>-1.2371808858836486E-3</v>
      </c>
      <c r="AM5" s="33">
        <f>+AM219</f>
        <v>-1.2371808858836486E-3</v>
      </c>
    </row>
    <row r="6" spans="1:39" s="34" customFormat="1" x14ac:dyDescent="0.2">
      <c r="B6" s="194">
        <v>1</v>
      </c>
      <c r="D6" s="247" t="s">
        <v>54</v>
      </c>
      <c r="E6" s="247"/>
      <c r="G6" s="249"/>
      <c r="H6" s="250"/>
      <c r="I6" s="142"/>
      <c r="J6" s="88"/>
      <c r="K6" s="89"/>
      <c r="L6" s="244" t="s">
        <v>35</v>
      </c>
      <c r="M6" s="245"/>
      <c r="N6" s="246"/>
      <c r="O6" s="245" t="s">
        <v>558</v>
      </c>
      <c r="P6" s="245"/>
      <c r="Q6" s="245"/>
      <c r="R6" s="246"/>
      <c r="S6" s="241" t="s">
        <v>38</v>
      </c>
      <c r="T6" s="242"/>
      <c r="U6" s="243"/>
      <c r="V6" s="244" t="s">
        <v>39</v>
      </c>
      <c r="W6" s="245"/>
      <c r="X6" s="245"/>
      <c r="Y6" s="246"/>
      <c r="Z6" s="155"/>
      <c r="AA6" s="156"/>
      <c r="AB6" s="156"/>
      <c r="AC6" s="156"/>
      <c r="AD6" s="157"/>
      <c r="AE6" s="35"/>
      <c r="AF6" s="36"/>
      <c r="AG6" s="36"/>
      <c r="AH6" s="36"/>
      <c r="AI6" s="37"/>
      <c r="AJ6" s="248" t="s">
        <v>3</v>
      </c>
      <c r="AK6" s="248"/>
      <c r="AL6" s="248"/>
      <c r="AM6" s="248"/>
    </row>
    <row r="7" spans="1:39" ht="63.75" x14ac:dyDescent="0.2">
      <c r="A7" s="39" t="s">
        <v>64</v>
      </c>
      <c r="B7" s="40" t="s">
        <v>555</v>
      </c>
      <c r="C7" s="38"/>
      <c r="D7" s="60" t="s">
        <v>4</v>
      </c>
      <c r="E7" s="65" t="s">
        <v>5</v>
      </c>
      <c r="F7" s="41"/>
      <c r="G7" s="80" t="s">
        <v>14</v>
      </c>
      <c r="H7" s="73" t="s">
        <v>15</v>
      </c>
      <c r="I7" s="143"/>
      <c r="J7" s="121" t="s">
        <v>8</v>
      </c>
      <c r="K7" s="108" t="s">
        <v>9</v>
      </c>
      <c r="L7" s="121" t="s">
        <v>43</v>
      </c>
      <c r="M7" s="91" t="s">
        <v>45</v>
      </c>
      <c r="N7" s="99" t="s">
        <v>34</v>
      </c>
      <c r="O7" s="44" t="s">
        <v>33</v>
      </c>
      <c r="P7" s="44" t="s">
        <v>44</v>
      </c>
      <c r="Q7" s="44" t="s">
        <v>47</v>
      </c>
      <c r="R7" s="44" t="s">
        <v>36</v>
      </c>
      <c r="S7" s="117" t="s">
        <v>46</v>
      </c>
      <c r="T7" s="42" t="s">
        <v>48</v>
      </c>
      <c r="U7" s="108" t="s">
        <v>37</v>
      </c>
      <c r="V7" s="121" t="s">
        <v>33</v>
      </c>
      <c r="W7" s="91" t="s">
        <v>50</v>
      </c>
      <c r="X7" s="91" t="s">
        <v>51</v>
      </c>
      <c r="Y7" s="131" t="s">
        <v>49</v>
      </c>
      <c r="Z7" s="91" t="s">
        <v>40</v>
      </c>
      <c r="AA7" s="91" t="s">
        <v>41</v>
      </c>
      <c r="AB7" s="91" t="s">
        <v>42</v>
      </c>
      <c r="AC7" s="91" t="s">
        <v>52</v>
      </c>
      <c r="AD7" s="108" t="s">
        <v>53</v>
      </c>
      <c r="AE7" s="45" t="s">
        <v>483</v>
      </c>
      <c r="AF7" s="45" t="s">
        <v>484</v>
      </c>
      <c r="AG7" s="45" t="s">
        <v>10</v>
      </c>
      <c r="AH7" s="45" t="s">
        <v>11</v>
      </c>
      <c r="AI7" s="43"/>
      <c r="AJ7" s="43" t="s">
        <v>6</v>
      </c>
      <c r="AK7" s="43" t="s">
        <v>7</v>
      </c>
      <c r="AL7" s="43" t="s">
        <v>8</v>
      </c>
      <c r="AM7" s="44" t="s">
        <v>9</v>
      </c>
    </row>
    <row r="8" spans="1:39" x14ac:dyDescent="0.2">
      <c r="D8" s="12"/>
      <c r="E8" s="62"/>
      <c r="G8" s="77"/>
      <c r="H8" s="70"/>
      <c r="J8" s="118"/>
      <c r="K8" s="109"/>
      <c r="L8" s="118"/>
      <c r="M8" s="14"/>
      <c r="N8" s="100"/>
      <c r="O8" s="4"/>
      <c r="P8" s="4"/>
      <c r="Q8" s="4"/>
      <c r="R8" s="4"/>
      <c r="S8" s="118"/>
      <c r="T8" s="14"/>
      <c r="U8" s="109"/>
      <c r="V8" s="118"/>
      <c r="W8" s="14"/>
      <c r="X8" s="14"/>
      <c r="Y8" s="100"/>
      <c r="Z8" s="14"/>
      <c r="AA8" s="14"/>
      <c r="AB8" s="14"/>
      <c r="AC8" s="14"/>
      <c r="AD8" s="109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78" t="s">
        <v>65</v>
      </c>
      <c r="B9" s="178" t="s">
        <v>66</v>
      </c>
      <c r="D9" s="61">
        <v>13598</v>
      </c>
      <c r="E9" s="66">
        <v>126.73588457882082</v>
      </c>
      <c r="F9" s="49"/>
      <c r="G9" s="81">
        <v>13412.683162902478</v>
      </c>
      <c r="H9" s="74">
        <v>124.80181747217105</v>
      </c>
      <c r="I9" s="83"/>
      <c r="J9" s="96">
        <f t="shared" ref="J9" si="2">D9/G9-1</f>
        <v>1.3816537291366116E-2</v>
      </c>
      <c r="K9" s="119">
        <f t="shared" ref="K9" si="3">E9/H9-1</f>
        <v>1.5497106899753588E-2</v>
      </c>
      <c r="L9" s="96">
        <v>1.0727440699883406E-2</v>
      </c>
      <c r="M9" s="90">
        <f>INDEX('Pace of change parameters'!$E$20:$I$20,1,$B$6)</f>
        <v>9.0547645222140982E-3</v>
      </c>
      <c r="N9" s="101">
        <f>IF(INDEX('Pace of change parameters'!$E$28:$I$28,1,$B$6)=1,(1+L9)*D9,D9)</f>
        <v>13743.871738637015</v>
      </c>
      <c r="O9" s="87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1">
        <v>1.0727440699883406E-2</v>
      </c>
      <c r="Q9" s="51">
        <v>9.0547645222140982E-3</v>
      </c>
      <c r="R9" s="9">
        <f>IF(INDEX('Pace of change parameters'!$E$29:$I$29,1,$B$6)=1,D9*(1+P9),D9)</f>
        <v>13743.871738637015</v>
      </c>
      <c r="S9" s="96">
        <f>IF(P9&lt;INDEX('Pace of change parameters'!$E$22:$I$22,1,$B$6),INDEX('Pace of change parameters'!$E$22:$I$22,1,$B$6),P9)</f>
        <v>3.5655436588443112E-2</v>
      </c>
      <c r="T9" s="125">
        <v>3.3941506494830964E-2</v>
      </c>
      <c r="U9" s="110">
        <f t="shared" ref="U9" si="4">D9*(1+S9)</f>
        <v>14082.842626729651</v>
      </c>
      <c r="V9" s="124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5">
        <f>MIN(S9, S9+(INDEX('Pace of change parameters'!$E$25:$I$25,1,$B$6)-S9)*(1-V9))</f>
        <v>3.5655436588443112E-2</v>
      </c>
      <c r="X9" s="125">
        <v>3.3941506494830964E-2</v>
      </c>
      <c r="Y9" s="101">
        <f t="shared" ref="Y9" si="5">D9*(1+W9)</f>
        <v>14082.842626729651</v>
      </c>
      <c r="Z9" s="90">
        <v>0</v>
      </c>
      <c r="AA9" s="92">
        <f>(1+Z9)*AJ9</f>
        <v>13917.630354163113</v>
      </c>
      <c r="AB9" s="92">
        <f>IF(INDEX('Pace of change parameters'!$E$27:$I$27,1,$B$6)=1,MAX(AA9,Y9),Y9)</f>
        <v>14082.842626729651</v>
      </c>
      <c r="AC9" s="90">
        <f t="shared" ref="AC9" si="6">AB9/D9-1</f>
        <v>3.5655436588443168E-2</v>
      </c>
      <c r="AD9" s="136">
        <v>3.3941506494830964E-2</v>
      </c>
      <c r="AE9" s="50">
        <v>14083</v>
      </c>
      <c r="AF9" s="50">
        <v>131.03895574912301</v>
      </c>
      <c r="AG9" s="15">
        <f t="shared" ref="AG9:AG40" si="7">AE9/D9 - 1</f>
        <v>3.5667009854390308E-2</v>
      </c>
      <c r="AH9" s="15">
        <f t="shared" ref="AH9:AH40" si="8">AF9/E9 - 1</f>
        <v>3.3953060607913255E-2</v>
      </c>
      <c r="AI9" s="50"/>
      <c r="AJ9" s="50">
        <v>13917.630354163113</v>
      </c>
      <c r="AK9" s="50">
        <v>129.50023064061858</v>
      </c>
      <c r="AL9" s="15">
        <f>AE9/AJ9-1</f>
        <v>1.1882026007927537E-2</v>
      </c>
      <c r="AM9" s="52">
        <f>AF9/AK9-1</f>
        <v>1.1882026007927315E-2</v>
      </c>
    </row>
    <row r="10" spans="1:39" x14ac:dyDescent="0.2">
      <c r="A10" s="178" t="s">
        <v>67</v>
      </c>
      <c r="B10" s="178" t="s">
        <v>68</v>
      </c>
      <c r="D10" s="61">
        <v>42040</v>
      </c>
      <c r="E10" s="66">
        <v>145.13467420648894</v>
      </c>
      <c r="F10" s="49"/>
      <c r="G10" s="81">
        <v>37375.943122065342</v>
      </c>
      <c r="H10" s="74">
        <v>128.48604301005614</v>
      </c>
      <c r="I10" s="83"/>
      <c r="J10" s="96">
        <f t="shared" ref="J10:J73" si="9">D10/G10-1</f>
        <v>0.12478767058004148</v>
      </c>
      <c r="K10" s="119">
        <f t="shared" ref="K10:K73" si="10">E10/H10-1</f>
        <v>0.1295754060628187</v>
      </c>
      <c r="L10" s="96">
        <v>1.3349874991976929E-2</v>
      </c>
      <c r="M10" s="90">
        <f>INDEX('Pace of change parameters'!$E$20:$I$20,1,$B$6)</f>
        <v>9.0547645222140982E-3</v>
      </c>
      <c r="N10" s="101">
        <f>IF(INDEX('Pace of change parameters'!$E$28:$I$28,1,$B$6)=1,(1+L10)*D10,D10)</f>
        <v>42601.228744662709</v>
      </c>
      <c r="O10" s="87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1">
        <v>1.3349874991976929E-2</v>
      </c>
      <c r="Q10" s="51">
        <v>9.0547645222140982E-3</v>
      </c>
      <c r="R10" s="9">
        <f>IF(INDEX('Pace of change parameters'!$E$29:$I$29,1,$B$6)=1,D10*(1+P10),D10)</f>
        <v>42601.228744662709</v>
      </c>
      <c r="S10" s="96">
        <f>IF(P10&lt;INDEX('Pace of change parameters'!$E$22:$I$22,1,$B$6),INDEX('Pace of change parameters'!$E$22:$I$22,1,$B$6),P10)</f>
        <v>3.5655436588443112E-2</v>
      </c>
      <c r="T10" s="125">
        <v>3.126578340099595E-2</v>
      </c>
      <c r="U10" s="110">
        <f t="shared" ref="U10:U73" si="11">D10*(1+S10)</f>
        <v>43538.954554178148</v>
      </c>
      <c r="V10" s="124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0</v>
      </c>
      <c r="W10" s="125">
        <f>MIN(S10, S10+(INDEX('Pace of change parameters'!$E$25:$I$25,1,$B$6)-S10)*(1-V10))</f>
        <v>2.9055436588443118E-2</v>
      </c>
      <c r="X10" s="125">
        <v>2.4693757677008765E-2</v>
      </c>
      <c r="Y10" s="101">
        <f t="shared" ref="Y10:Y73" si="12">D10*(1+W10)</f>
        <v>43261.490554178155</v>
      </c>
      <c r="Z10" s="90">
        <v>0</v>
      </c>
      <c r="AA10" s="92">
        <f t="shared" ref="AA10:AA73" si="13">(1+Z10)*AJ10</f>
        <v>38783.034997045565</v>
      </c>
      <c r="AB10" s="92">
        <f>IF(INDEX('Pace of change parameters'!$E$27:$I$27,1,$B$6)=1,MAX(AA10,Y10),Y10)</f>
        <v>43261.490554178155</v>
      </c>
      <c r="AC10" s="90">
        <f t="shared" ref="AC10:AC73" si="14">AB10/D10-1</f>
        <v>2.9055436588443229E-2</v>
      </c>
      <c r="AD10" s="136">
        <v>2.4693757677008765E-2</v>
      </c>
      <c r="AE10" s="50">
        <v>43261</v>
      </c>
      <c r="AF10" s="50">
        <v>148.71690832000834</v>
      </c>
      <c r="AG10" s="15">
        <f t="shared" si="7"/>
        <v>2.9043767840152279E-2</v>
      </c>
      <c r="AH10" s="15">
        <f t="shared" si="8"/>
        <v>2.4682138387018604E-2</v>
      </c>
      <c r="AI10" s="50"/>
      <c r="AJ10" s="50">
        <v>38783.034997045565</v>
      </c>
      <c r="AK10" s="50">
        <v>133.32315619211994</v>
      </c>
      <c r="AL10" s="15">
        <f t="shared" ref="AL10:AL73" si="15">AE10/AJ10-1</f>
        <v>0.11546195400374315</v>
      </c>
      <c r="AM10" s="52">
        <f t="shared" ref="AM10:AM73" si="16">AF10/AK10-1</f>
        <v>0.11546195400374315</v>
      </c>
    </row>
    <row r="11" spans="1:39" x14ac:dyDescent="0.2">
      <c r="A11" s="178" t="s">
        <v>69</v>
      </c>
      <c r="B11" s="178" t="s">
        <v>70</v>
      </c>
      <c r="D11" s="61">
        <v>63614</v>
      </c>
      <c r="E11" s="66">
        <v>124.92586613879431</v>
      </c>
      <c r="F11" s="49"/>
      <c r="G11" s="81">
        <v>66293.009905895335</v>
      </c>
      <c r="H11" s="74">
        <v>129.74906726640043</v>
      </c>
      <c r="I11" s="83"/>
      <c r="J11" s="96">
        <f t="shared" si="9"/>
        <v>-4.0411649881311185E-2</v>
      </c>
      <c r="K11" s="119">
        <f t="shared" si="10"/>
        <v>-3.7173300966419576E-2</v>
      </c>
      <c r="L11" s="96">
        <v>1.246004909174081E-2</v>
      </c>
      <c r="M11" s="90">
        <f>INDEX('Pace of change parameters'!$E$20:$I$20,1,$B$6)</f>
        <v>9.0547645222140982E-3</v>
      </c>
      <c r="N11" s="101">
        <f>IF(INDEX('Pace of change parameters'!$E$28:$I$28,1,$B$6)=1,(1+L11)*D11,D11)</f>
        <v>64406.633562921998</v>
      </c>
      <c r="O11" s="87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1">
        <v>1.246004909174081E-2</v>
      </c>
      <c r="Q11" s="51">
        <v>9.0547645222140982E-3</v>
      </c>
      <c r="R11" s="9">
        <f>IF(INDEX('Pace of change parameters'!$E$29:$I$29,1,$B$6)=1,D11*(1+P11),D11)</f>
        <v>64406.633562921998</v>
      </c>
      <c r="S11" s="96">
        <f>IF(P11&lt;INDEX('Pace of change parameters'!$E$22:$I$22,1,$B$6),INDEX('Pace of change parameters'!$E$22:$I$22,1,$B$6),P11)</f>
        <v>3.5655436588443112E-2</v>
      </c>
      <c r="T11" s="125">
        <v>3.2172137192358452E-2</v>
      </c>
      <c r="U11" s="110">
        <f t="shared" si="11"/>
        <v>65882.184943137225</v>
      </c>
      <c r="V11" s="124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5">
        <f>MIN(S11, S11+(INDEX('Pace of change parameters'!$E$25:$I$25,1,$B$6)-S11)*(1-V11))</f>
        <v>3.5655436588443112E-2</v>
      </c>
      <c r="X11" s="125">
        <v>3.2172137192358452E-2</v>
      </c>
      <c r="Y11" s="101">
        <f t="shared" si="12"/>
        <v>65882.184943137225</v>
      </c>
      <c r="Z11" s="90">
        <v>-4.4307215375188336E-2</v>
      </c>
      <c r="AA11" s="92">
        <f t="shared" si="13"/>
        <v>65740.90477149011</v>
      </c>
      <c r="AB11" s="92">
        <f>IF(INDEX('Pace of change parameters'!$E$27:$I$27,1,$B$6)=1,MAX(AA11,Y11),Y11)</f>
        <v>65882.184943137225</v>
      </c>
      <c r="AC11" s="90">
        <f t="shared" si="14"/>
        <v>3.5655436588443168E-2</v>
      </c>
      <c r="AD11" s="136">
        <v>3.2172137192358452E-2</v>
      </c>
      <c r="AE11" s="50">
        <v>65882</v>
      </c>
      <c r="AF11" s="50">
        <v>128.94463627129443</v>
      </c>
      <c r="AG11" s="15">
        <f t="shared" si="7"/>
        <v>3.5652529317445891E-2</v>
      </c>
      <c r="AH11" s="15">
        <f t="shared" si="8"/>
        <v>3.2169239699608942E-2</v>
      </c>
      <c r="AI11" s="50"/>
      <c r="AJ11" s="50">
        <v>68788.742396228132</v>
      </c>
      <c r="AK11" s="50">
        <v>134.63372951400089</v>
      </c>
      <c r="AL11" s="15">
        <f t="shared" si="15"/>
        <v>-4.2256077011629145E-2</v>
      </c>
      <c r="AM11" s="52">
        <f t="shared" si="16"/>
        <v>-4.2256077011629145E-2</v>
      </c>
    </row>
    <row r="12" spans="1:39" x14ac:dyDescent="0.2">
      <c r="A12" s="178" t="s">
        <v>71</v>
      </c>
      <c r="B12" s="178" t="s">
        <v>72</v>
      </c>
      <c r="D12" s="61">
        <v>38107</v>
      </c>
      <c r="E12" s="66">
        <v>129.41667911917733</v>
      </c>
      <c r="F12" s="49"/>
      <c r="G12" s="81">
        <v>37416.329526890237</v>
      </c>
      <c r="H12" s="74">
        <v>126.43094135564372</v>
      </c>
      <c r="I12" s="83"/>
      <c r="J12" s="96">
        <f t="shared" si="9"/>
        <v>1.8459065382492756E-2</v>
      </c>
      <c r="K12" s="119">
        <f t="shared" si="10"/>
        <v>2.3615562231201537E-2</v>
      </c>
      <c r="L12" s="96">
        <v>1.4163647039234339E-2</v>
      </c>
      <c r="M12" s="90">
        <f>INDEX('Pace of change parameters'!$E$20:$I$20,1,$B$6)</f>
        <v>9.0547645222140982E-3</v>
      </c>
      <c r="N12" s="101">
        <f>IF(INDEX('Pace of change parameters'!$E$28:$I$28,1,$B$6)=1,(1+L12)*D12,D12)</f>
        <v>38646.734097724104</v>
      </c>
      <c r="O12" s="87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1">
        <v>1.4163647039234339E-2</v>
      </c>
      <c r="Q12" s="51">
        <v>9.0547645222140982E-3</v>
      </c>
      <c r="R12" s="9">
        <f>IF(INDEX('Pace of change parameters'!$E$29:$I$29,1,$B$6)=1,D12*(1+P12),D12)</f>
        <v>38646.734097724104</v>
      </c>
      <c r="S12" s="96">
        <f>IF(P12&lt;INDEX('Pace of change parameters'!$E$22:$I$22,1,$B$6),INDEX('Pace of change parameters'!$E$22:$I$22,1,$B$6),P12)</f>
        <v>3.5655436588443112E-2</v>
      </c>
      <c r="T12" s="125">
        <v>3.0438288479170739E-2</v>
      </c>
      <c r="U12" s="110">
        <f t="shared" si="11"/>
        <v>39465.721722075803</v>
      </c>
      <c r="V12" s="124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5">
        <f>MIN(S12, S12+(INDEX('Pace of change parameters'!$E$25:$I$25,1,$B$6)-S12)*(1-V12))</f>
        <v>3.5655436588443112E-2</v>
      </c>
      <c r="X12" s="125">
        <v>3.0438288479170739E-2</v>
      </c>
      <c r="Y12" s="101">
        <f t="shared" si="12"/>
        <v>39465.721722075803</v>
      </c>
      <c r="Z12" s="90">
        <v>0</v>
      </c>
      <c r="AA12" s="92">
        <f t="shared" si="13"/>
        <v>38824.941828576571</v>
      </c>
      <c r="AB12" s="92">
        <f>IF(INDEX('Pace of change parameters'!$E$27:$I$27,1,$B$6)=1,MAX(AA12,Y12),Y12)</f>
        <v>39465.721722075803</v>
      </c>
      <c r="AC12" s="90">
        <f t="shared" si="14"/>
        <v>3.5655436588443168E-2</v>
      </c>
      <c r="AD12" s="136">
        <v>3.0438288479170739E-2</v>
      </c>
      <c r="AE12" s="50">
        <v>39466</v>
      </c>
      <c r="AF12" s="50">
        <v>133.35684164198517</v>
      </c>
      <c r="AG12" s="15">
        <f t="shared" si="7"/>
        <v>3.5662739129293852E-2</v>
      </c>
      <c r="AH12" s="15">
        <f t="shared" si="8"/>
        <v>3.0445554233233141E-2</v>
      </c>
      <c r="AI12" s="50"/>
      <c r="AJ12" s="50">
        <v>38824.941828576571</v>
      </c>
      <c r="AK12" s="50">
        <v>131.19068613978544</v>
      </c>
      <c r="AL12" s="15">
        <f t="shared" si="15"/>
        <v>1.6511503719796705E-2</v>
      </c>
      <c r="AM12" s="52">
        <f t="shared" si="16"/>
        <v>1.6511503719796483E-2</v>
      </c>
    </row>
    <row r="13" spans="1:39" x14ac:dyDescent="0.2">
      <c r="A13" s="178" t="s">
        <v>73</v>
      </c>
      <c r="B13" s="178" t="s">
        <v>74</v>
      </c>
      <c r="D13" s="61">
        <v>32812</v>
      </c>
      <c r="E13" s="66">
        <v>130.52696902311629</v>
      </c>
      <c r="F13" s="49"/>
      <c r="G13" s="81">
        <v>29622.104855547845</v>
      </c>
      <c r="H13" s="74">
        <v>117.36684506147557</v>
      </c>
      <c r="I13" s="83"/>
      <c r="J13" s="96">
        <f t="shared" si="9"/>
        <v>0.10768630926153544</v>
      </c>
      <c r="K13" s="119">
        <f t="shared" si="10"/>
        <v>0.11212812233938463</v>
      </c>
      <c r="L13" s="96">
        <v>1.3101065909029153E-2</v>
      </c>
      <c r="M13" s="90">
        <f>INDEX('Pace of change parameters'!$E$20:$I$20,1,$B$6)</f>
        <v>9.0547645222140982E-3</v>
      </c>
      <c r="N13" s="101">
        <f>IF(INDEX('Pace of change parameters'!$E$28:$I$28,1,$B$6)=1,(1+L13)*D13,D13)</f>
        <v>33241.872174607066</v>
      </c>
      <c r="O13" s="87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1">
        <v>1.3101065909029153E-2</v>
      </c>
      <c r="Q13" s="51">
        <v>9.0547645222140982E-3</v>
      </c>
      <c r="R13" s="9">
        <f>IF(INDEX('Pace of change parameters'!$E$29:$I$29,1,$B$6)=1,D13*(1+P13),D13)</f>
        <v>33241.872174607066</v>
      </c>
      <c r="S13" s="96">
        <f>IF(P13&lt;INDEX('Pace of change parameters'!$E$22:$I$22,1,$B$6),INDEX('Pace of change parameters'!$E$22:$I$22,1,$B$6),P13)</f>
        <v>3.5655436588443112E-2</v>
      </c>
      <c r="T13" s="125">
        <v>3.1519053585459922E-2</v>
      </c>
      <c r="U13" s="110">
        <f t="shared" si="11"/>
        <v>33981.926185339995</v>
      </c>
      <c r="V13" s="124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0</v>
      </c>
      <c r="W13" s="125">
        <f>MIN(S13, S13+(INDEX('Pace of change parameters'!$E$25:$I$25,1,$B$6)-S13)*(1-V13))</f>
        <v>2.9055436588443118E-2</v>
      </c>
      <c r="X13" s="125">
        <v>2.4945413827346608E-2</v>
      </c>
      <c r="Y13" s="101">
        <f t="shared" si="12"/>
        <v>33765.366985339999</v>
      </c>
      <c r="Z13" s="90">
        <v>0</v>
      </c>
      <c r="AA13" s="92">
        <f t="shared" si="13"/>
        <v>30737.288034362311</v>
      </c>
      <c r="AB13" s="92">
        <f>IF(INDEX('Pace of change parameters'!$E$27:$I$27,1,$B$6)=1,MAX(AA13,Y13),Y13)</f>
        <v>33765.366985339999</v>
      </c>
      <c r="AC13" s="90">
        <f t="shared" si="14"/>
        <v>2.9055436588443229E-2</v>
      </c>
      <c r="AD13" s="136">
        <v>2.4945413827346608E-2</v>
      </c>
      <c r="AE13" s="50">
        <v>33765</v>
      </c>
      <c r="AF13" s="50">
        <v>133.78156423474152</v>
      </c>
      <c r="AG13" s="15">
        <f t="shared" si="7"/>
        <v>2.9044252102889079E-2</v>
      </c>
      <c r="AH13" s="15">
        <f t="shared" si="8"/>
        <v>2.4934274012360147E-2</v>
      </c>
      <c r="AI13" s="50"/>
      <c r="AJ13" s="50">
        <v>30737.288034362311</v>
      </c>
      <c r="AK13" s="50">
        <v>121.78535387444968</v>
      </c>
      <c r="AL13" s="15">
        <f t="shared" si="15"/>
        <v>9.8502898572343289E-2</v>
      </c>
      <c r="AM13" s="52">
        <f t="shared" si="16"/>
        <v>9.8502898572343289E-2</v>
      </c>
    </row>
    <row r="14" spans="1:39" x14ac:dyDescent="0.2">
      <c r="A14" s="178" t="s">
        <v>75</v>
      </c>
      <c r="B14" s="178" t="s">
        <v>76</v>
      </c>
      <c r="D14" s="61">
        <v>26951</v>
      </c>
      <c r="E14" s="66">
        <v>124.34255448723863</v>
      </c>
      <c r="F14" s="49"/>
      <c r="G14" s="81">
        <v>26617.122072211925</v>
      </c>
      <c r="H14" s="74">
        <v>122.06121517432163</v>
      </c>
      <c r="I14" s="83"/>
      <c r="J14" s="96">
        <f t="shared" si="9"/>
        <v>1.2543727563117724E-2</v>
      </c>
      <c r="K14" s="119">
        <f t="shared" si="10"/>
        <v>1.8690124538403907E-2</v>
      </c>
      <c r="L14" s="96">
        <v>1.5179982607840925E-2</v>
      </c>
      <c r="M14" s="90">
        <f>INDEX('Pace of change parameters'!$E$20:$I$20,1,$B$6)</f>
        <v>9.0547645222140982E-3</v>
      </c>
      <c r="N14" s="101">
        <f>IF(INDEX('Pace of change parameters'!$E$28:$I$28,1,$B$6)=1,(1+L14)*D14,D14)</f>
        <v>27360.115711263919</v>
      </c>
      <c r="O14" s="87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1">
        <v>1.5179982607840925E-2</v>
      </c>
      <c r="Q14" s="51">
        <v>9.0547645222140982E-3</v>
      </c>
      <c r="R14" s="9">
        <f>IF(INDEX('Pace of change parameters'!$E$29:$I$29,1,$B$6)=1,D14*(1+P14),D14)</f>
        <v>27360.115711263919</v>
      </c>
      <c r="S14" s="96">
        <f>IF(P14&lt;INDEX('Pace of change parameters'!$E$22:$I$22,1,$B$6),INDEX('Pace of change parameters'!$E$22:$I$22,1,$B$6),P14)</f>
        <v>3.5655436588443112E-2</v>
      </c>
      <c r="T14" s="125">
        <v>2.9406677236063494E-2</v>
      </c>
      <c r="U14" s="110">
        <f t="shared" si="11"/>
        <v>27911.949671495131</v>
      </c>
      <c r="V14" s="124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5">
        <f>MIN(S14, S14+(INDEX('Pace of change parameters'!$E$25:$I$25,1,$B$6)-S14)*(1-V14))</f>
        <v>3.5655436588443112E-2</v>
      </c>
      <c r="X14" s="125">
        <v>2.9406677236063494E-2</v>
      </c>
      <c r="Y14" s="101">
        <f t="shared" si="12"/>
        <v>27911.949671495131</v>
      </c>
      <c r="Z14" s="90">
        <v>0</v>
      </c>
      <c r="AA14" s="92">
        <f t="shared" si="13"/>
        <v>27619.176684743037</v>
      </c>
      <c r="AB14" s="92">
        <f>IF(INDEX('Pace of change parameters'!$E$27:$I$27,1,$B$6)=1,MAX(AA14,Y14),Y14)</f>
        <v>27911.949671495131</v>
      </c>
      <c r="AC14" s="90">
        <f t="shared" si="14"/>
        <v>3.5655436588443168E-2</v>
      </c>
      <c r="AD14" s="136">
        <v>2.9406677236063494E-2</v>
      </c>
      <c r="AE14" s="50">
        <v>27912</v>
      </c>
      <c r="AF14" s="50">
        <v>127.9992866509982</v>
      </c>
      <c r="AG14" s="15">
        <f t="shared" si="7"/>
        <v>3.5657303996141199E-2</v>
      </c>
      <c r="AH14" s="15">
        <f t="shared" si="8"/>
        <v>2.9408533376518831E-2</v>
      </c>
      <c r="AI14" s="50"/>
      <c r="AJ14" s="50">
        <v>27619.176684743037</v>
      </c>
      <c r="AK14" s="50">
        <v>126.65645290681391</v>
      </c>
      <c r="AL14" s="15">
        <f t="shared" si="15"/>
        <v>1.0602173938758952E-2</v>
      </c>
      <c r="AM14" s="52">
        <f t="shared" si="16"/>
        <v>1.0602173938759174E-2</v>
      </c>
    </row>
    <row r="15" spans="1:39" x14ac:dyDescent="0.2">
      <c r="A15" s="178" t="s">
        <v>77</v>
      </c>
      <c r="B15" s="178" t="s">
        <v>78</v>
      </c>
      <c r="D15" s="61">
        <v>42010</v>
      </c>
      <c r="E15" s="66">
        <v>130.22964561168564</v>
      </c>
      <c r="F15" s="49"/>
      <c r="G15" s="81">
        <v>39185.476912280421</v>
      </c>
      <c r="H15" s="74">
        <v>121.27298246073043</v>
      </c>
      <c r="I15" s="83"/>
      <c r="J15" s="96">
        <f t="shared" si="9"/>
        <v>7.2080865419667628E-2</v>
      </c>
      <c r="K15" s="119">
        <f t="shared" si="10"/>
        <v>7.3855387813649864E-2</v>
      </c>
      <c r="L15" s="96">
        <v>1.072496528239486E-2</v>
      </c>
      <c r="M15" s="90">
        <f>INDEX('Pace of change parameters'!$E$20:$I$20,1,$B$6)</f>
        <v>9.0547645222140982E-3</v>
      </c>
      <c r="N15" s="101">
        <f>IF(INDEX('Pace of change parameters'!$E$28:$I$28,1,$B$6)=1,(1+L15)*D15,D15)</f>
        <v>42460.555791513405</v>
      </c>
      <c r="O15" s="87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1">
        <v>1.072496528239486E-2</v>
      </c>
      <c r="Q15" s="51">
        <v>9.0547645222140982E-3</v>
      </c>
      <c r="R15" s="9">
        <f>IF(INDEX('Pace of change parameters'!$E$29:$I$29,1,$B$6)=1,D15*(1+P15),D15)</f>
        <v>42460.555791513405</v>
      </c>
      <c r="S15" s="96">
        <f>IF(P15&lt;INDEX('Pace of change parameters'!$E$22:$I$22,1,$B$6),INDEX('Pace of change parameters'!$E$22:$I$22,1,$B$6),P15)</f>
        <v>3.5655436588443112E-2</v>
      </c>
      <c r="T15" s="125">
        <v>3.3944038773121576E-2</v>
      </c>
      <c r="U15" s="110">
        <f t="shared" si="11"/>
        <v>43507.884891080495</v>
      </c>
      <c r="V15" s="124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0.55838269160664755</v>
      </c>
      <c r="W15" s="125">
        <f>MIN(S15, S15+(INDEX('Pace of change parameters'!$E$25:$I$25,1,$B$6)-S15)*(1-V15))</f>
        <v>3.2740762353046987E-2</v>
      </c>
      <c r="X15" s="125">
        <v>3.1034180972750569E-2</v>
      </c>
      <c r="Y15" s="101">
        <f t="shared" si="12"/>
        <v>43385.439426451499</v>
      </c>
      <c r="Z15" s="90">
        <v>0</v>
      </c>
      <c r="AA15" s="92">
        <f t="shared" si="13"/>
        <v>40660.692293479558</v>
      </c>
      <c r="AB15" s="92">
        <f>IF(INDEX('Pace of change parameters'!$E$27:$I$27,1,$B$6)=1,MAX(AA15,Y15),Y15)</f>
        <v>43385.439426451499</v>
      </c>
      <c r="AC15" s="90">
        <f t="shared" si="14"/>
        <v>3.2740762353046904E-2</v>
      </c>
      <c r="AD15" s="136">
        <v>3.1034180972750569E-2</v>
      </c>
      <c r="AE15" s="50">
        <v>43385</v>
      </c>
      <c r="AF15" s="50">
        <v>134.26985604480163</v>
      </c>
      <c r="AG15" s="15">
        <f t="shared" si="7"/>
        <v>3.2730302308974002E-2</v>
      </c>
      <c r="AH15" s="15">
        <f t="shared" si="8"/>
        <v>3.1023738213670216E-2</v>
      </c>
      <c r="AI15" s="50"/>
      <c r="AJ15" s="50">
        <v>40660.692293479558</v>
      </c>
      <c r="AK15" s="50">
        <v>125.83854560164748</v>
      </c>
      <c r="AL15" s="15">
        <f t="shared" si="15"/>
        <v>6.7001016285138881E-2</v>
      </c>
      <c r="AM15" s="52">
        <f t="shared" si="16"/>
        <v>6.7001016285138659E-2</v>
      </c>
    </row>
    <row r="16" spans="1:39" x14ac:dyDescent="0.2">
      <c r="A16" s="178" t="s">
        <v>79</v>
      </c>
      <c r="B16" s="178" t="s">
        <v>80</v>
      </c>
      <c r="D16" s="61">
        <v>41657</v>
      </c>
      <c r="E16" s="66">
        <v>141.94152923538232</v>
      </c>
      <c r="F16" s="49"/>
      <c r="G16" s="81">
        <v>39873.370888086414</v>
      </c>
      <c r="H16" s="74">
        <v>135.62520469396969</v>
      </c>
      <c r="I16" s="83"/>
      <c r="J16" s="96">
        <f t="shared" si="9"/>
        <v>4.4732338204355626E-2</v>
      </c>
      <c r="K16" s="119">
        <f t="shared" si="10"/>
        <v>4.6571907896213238E-2</v>
      </c>
      <c r="L16" s="96">
        <v>1.0831512971898549E-2</v>
      </c>
      <c r="M16" s="90">
        <f>INDEX('Pace of change parameters'!$E$20:$I$20,1,$B$6)</f>
        <v>9.0547645222140982E-3</v>
      </c>
      <c r="N16" s="101">
        <f>IF(INDEX('Pace of change parameters'!$E$28:$I$28,1,$B$6)=1,(1+L16)*D16,D16)</f>
        <v>42108.208335870375</v>
      </c>
      <c r="O16" s="87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1">
        <v>1.0831512971898549E-2</v>
      </c>
      <c r="Q16" s="51">
        <v>9.0547645222140982E-3</v>
      </c>
      <c r="R16" s="9">
        <f>IF(INDEX('Pace of change parameters'!$E$29:$I$29,1,$B$6)=1,D16*(1+P16),D16)</f>
        <v>42108.208335870375</v>
      </c>
      <c r="S16" s="96">
        <f>IF(P16&lt;INDEX('Pace of change parameters'!$E$22:$I$22,1,$B$6),INDEX('Pace of change parameters'!$E$22:$I$22,1,$B$6),P16)</f>
        <v>3.5655436588443112E-2</v>
      </c>
      <c r="T16" s="125">
        <v>3.383505488511096E-2</v>
      </c>
      <c r="U16" s="110">
        <f t="shared" si="11"/>
        <v>43142.298521964774</v>
      </c>
      <c r="V16" s="124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5">
        <f>MIN(S16, S16+(INDEX('Pace of change parameters'!$E$25:$I$25,1,$B$6)-S16)*(1-V16))</f>
        <v>3.5655436588443112E-2</v>
      </c>
      <c r="X16" s="125">
        <v>3.383505488511096E-2</v>
      </c>
      <c r="Y16" s="101">
        <f t="shared" si="12"/>
        <v>43142.298521964774</v>
      </c>
      <c r="Z16" s="90">
        <v>0</v>
      </c>
      <c r="AA16" s="92">
        <f t="shared" si="13"/>
        <v>41374.483409085966</v>
      </c>
      <c r="AB16" s="92">
        <f>IF(INDEX('Pace of change parameters'!$E$27:$I$27,1,$B$6)=1,MAX(AA16,Y16),Y16)</f>
        <v>43142.298521964774</v>
      </c>
      <c r="AC16" s="90">
        <f t="shared" si="14"/>
        <v>3.5655436588443168E-2</v>
      </c>
      <c r="AD16" s="136">
        <v>3.383505488511096E-2</v>
      </c>
      <c r="AE16" s="50">
        <v>43142</v>
      </c>
      <c r="AF16" s="50">
        <v>146.74311327551885</v>
      </c>
      <c r="AG16" s="15">
        <f t="shared" si="7"/>
        <v>3.5648270398732418E-2</v>
      </c>
      <c r="AH16" s="15">
        <f t="shared" si="8"/>
        <v>3.3827901291482165E-2</v>
      </c>
      <c r="AI16" s="50"/>
      <c r="AJ16" s="50">
        <v>41374.483409085966</v>
      </c>
      <c r="AK16" s="50">
        <v>140.73108584709973</v>
      </c>
      <c r="AL16" s="15">
        <f t="shared" si="15"/>
        <v>4.2719967605103326E-2</v>
      </c>
      <c r="AM16" s="52">
        <f t="shared" si="16"/>
        <v>4.2719967605103326E-2</v>
      </c>
    </row>
    <row r="17" spans="1:39" x14ac:dyDescent="0.2">
      <c r="A17" s="178" t="s">
        <v>81</v>
      </c>
      <c r="B17" s="178" t="s">
        <v>82</v>
      </c>
      <c r="D17" s="61">
        <v>19565</v>
      </c>
      <c r="E17" s="66">
        <v>126.02579132473622</v>
      </c>
      <c r="F17" s="49"/>
      <c r="G17" s="81">
        <v>20006.81678657201</v>
      </c>
      <c r="H17" s="74">
        <v>128.53857162515894</v>
      </c>
      <c r="I17" s="83"/>
      <c r="J17" s="96">
        <f t="shared" si="9"/>
        <v>-2.2083312467205851E-2</v>
      </c>
      <c r="K17" s="119">
        <f t="shared" si="10"/>
        <v>-1.9548842566497693E-2</v>
      </c>
      <c r="L17" s="96">
        <v>1.166993507963654E-2</v>
      </c>
      <c r="M17" s="90">
        <f>INDEX('Pace of change parameters'!$E$20:$I$20,1,$B$6)</f>
        <v>9.0547645222140982E-3</v>
      </c>
      <c r="N17" s="101">
        <f>IF(INDEX('Pace of change parameters'!$E$28:$I$28,1,$B$6)=1,(1+L17)*D17,D17)</f>
        <v>19793.32227983309</v>
      </c>
      <c r="O17" s="87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1">
        <v>1.166993507963654E-2</v>
      </c>
      <c r="Q17" s="51">
        <v>9.0547645222140982E-3</v>
      </c>
      <c r="R17" s="9">
        <f>IF(INDEX('Pace of change parameters'!$E$29:$I$29,1,$B$6)=1,D17*(1+P17),D17)</f>
        <v>19793.32227983309</v>
      </c>
      <c r="S17" s="96">
        <f>IF(P17&lt;INDEX('Pace of change parameters'!$E$22:$I$22,1,$B$6),INDEX('Pace of change parameters'!$E$22:$I$22,1,$B$6),P17)</f>
        <v>3.5655436588443112E-2</v>
      </c>
      <c r="T17" s="125">
        <v>3.2978263420114118E-2</v>
      </c>
      <c r="U17" s="110">
        <f t="shared" si="11"/>
        <v>20262.598616852891</v>
      </c>
      <c r="V17" s="124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5">
        <f>MIN(S17, S17+(INDEX('Pace of change parameters'!$E$25:$I$25,1,$B$6)-S17)*(1-V17))</f>
        <v>3.5655436588443112E-2</v>
      </c>
      <c r="X17" s="125">
        <v>3.2978263420114118E-2</v>
      </c>
      <c r="Y17" s="101">
        <f t="shared" si="12"/>
        <v>20262.598616852891</v>
      </c>
      <c r="Z17" s="90">
        <v>-2.6813342653719263E-2</v>
      </c>
      <c r="AA17" s="92">
        <f t="shared" si="13"/>
        <v>20203.367931638346</v>
      </c>
      <c r="AB17" s="92">
        <f>IF(INDEX('Pace of change parameters'!$E$27:$I$27,1,$B$6)=1,MAX(AA17,Y17),Y17)</f>
        <v>20262.598616852891</v>
      </c>
      <c r="AC17" s="90">
        <f t="shared" si="14"/>
        <v>3.5655436588443168E-2</v>
      </c>
      <c r="AD17" s="136">
        <v>3.2978263420114118E-2</v>
      </c>
      <c r="AE17" s="50">
        <v>20263</v>
      </c>
      <c r="AF17" s="50">
        <v>130.18448185064159</v>
      </c>
      <c r="AG17" s="15">
        <f t="shared" si="7"/>
        <v>3.5675951955021823E-2</v>
      </c>
      <c r="AH17" s="15">
        <f t="shared" si="8"/>
        <v>3.2998725754393332E-2</v>
      </c>
      <c r="AI17" s="50"/>
      <c r="AJ17" s="50">
        <v>20760.013281244108</v>
      </c>
      <c r="AK17" s="50">
        <v>133.37766235163608</v>
      </c>
      <c r="AL17" s="15">
        <f t="shared" si="15"/>
        <v>-2.3940894184934836E-2</v>
      </c>
      <c r="AM17" s="52">
        <f t="shared" si="16"/>
        <v>-2.3940894184934836E-2</v>
      </c>
    </row>
    <row r="18" spans="1:39" x14ac:dyDescent="0.2">
      <c r="A18" s="178" t="s">
        <v>83</v>
      </c>
      <c r="B18" s="178" t="s">
        <v>84</v>
      </c>
      <c r="D18" s="61">
        <v>38152</v>
      </c>
      <c r="E18" s="66">
        <v>134.331406198286</v>
      </c>
      <c r="F18" s="49"/>
      <c r="G18" s="81">
        <v>36746.042111748786</v>
      </c>
      <c r="H18" s="74">
        <v>129.24126856583385</v>
      </c>
      <c r="I18" s="83"/>
      <c r="J18" s="96">
        <f t="shared" si="9"/>
        <v>3.8261478174317132E-2</v>
      </c>
      <c r="K18" s="119">
        <f t="shared" si="10"/>
        <v>3.9384769965015609E-2</v>
      </c>
      <c r="L18" s="96">
        <v>1.0146457662314035E-2</v>
      </c>
      <c r="M18" s="90">
        <f>INDEX('Pace of change parameters'!$E$20:$I$20,1,$B$6)</f>
        <v>9.0547645222140982E-3</v>
      </c>
      <c r="N18" s="101">
        <f>IF(INDEX('Pace of change parameters'!$E$28:$I$28,1,$B$6)=1,(1+L18)*D18,D18)</f>
        <v>38539.107652732608</v>
      </c>
      <c r="O18" s="87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1">
        <v>1.0146457662314035E-2</v>
      </c>
      <c r="Q18" s="51">
        <v>9.0547645222140982E-3</v>
      </c>
      <c r="R18" s="9">
        <f>IF(INDEX('Pace of change parameters'!$E$29:$I$29,1,$B$6)=1,D18*(1+P18),D18)</f>
        <v>38539.107652732608</v>
      </c>
      <c r="S18" s="96">
        <f>IF(P18&lt;INDEX('Pace of change parameters'!$E$22:$I$22,1,$B$6),INDEX('Pace of change parameters'!$E$22:$I$22,1,$B$6),P18)</f>
        <v>3.5655436588443112E-2</v>
      </c>
      <c r="T18" s="125">
        <v>3.4536175191192564E-2</v>
      </c>
      <c r="U18" s="110">
        <f t="shared" si="11"/>
        <v>39512.326216722286</v>
      </c>
      <c r="V18" s="124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5">
        <f>MIN(S18, S18+(INDEX('Pace of change parameters'!$E$25:$I$25,1,$B$6)-S18)*(1-V18))</f>
        <v>3.5655436588443112E-2</v>
      </c>
      <c r="X18" s="125">
        <v>3.4536175191192564E-2</v>
      </c>
      <c r="Y18" s="101">
        <f t="shared" si="12"/>
        <v>39512.326216722286</v>
      </c>
      <c r="Z18" s="90">
        <v>0</v>
      </c>
      <c r="AA18" s="92">
        <f t="shared" si="13"/>
        <v>38129.420107703569</v>
      </c>
      <c r="AB18" s="92">
        <f>IF(INDEX('Pace of change parameters'!$E$27:$I$27,1,$B$6)=1,MAX(AA18,Y18),Y18)</f>
        <v>39512.326216722286</v>
      </c>
      <c r="AC18" s="90">
        <f t="shared" si="14"/>
        <v>3.5655436588443168E-2</v>
      </c>
      <c r="AD18" s="136">
        <v>3.4536175191192564E-2</v>
      </c>
      <c r="AE18" s="50">
        <v>39512</v>
      </c>
      <c r="AF18" s="50">
        <v>138.96955182393654</v>
      </c>
      <c r="AG18" s="15">
        <f t="shared" si="7"/>
        <v>3.5646886139651945E-2</v>
      </c>
      <c r="AH18" s="15">
        <f t="shared" si="8"/>
        <v>3.452763398310732E-2</v>
      </c>
      <c r="AI18" s="50"/>
      <c r="AJ18" s="50">
        <v>38129.420107703569</v>
      </c>
      <c r="AK18" s="50">
        <v>134.10681371922854</v>
      </c>
      <c r="AL18" s="15">
        <f t="shared" si="15"/>
        <v>3.6260186711234432E-2</v>
      </c>
      <c r="AM18" s="52">
        <f t="shared" si="16"/>
        <v>3.6260186711234654E-2</v>
      </c>
    </row>
    <row r="19" spans="1:39" x14ac:dyDescent="0.2">
      <c r="A19" s="178" t="s">
        <v>85</v>
      </c>
      <c r="B19" s="178" t="s">
        <v>86</v>
      </c>
      <c r="D19" s="61">
        <v>22462</v>
      </c>
      <c r="E19" s="66">
        <v>131.14275538740884</v>
      </c>
      <c r="F19" s="49"/>
      <c r="G19" s="81">
        <v>21677.215378800109</v>
      </c>
      <c r="H19" s="74">
        <v>126.32990980418468</v>
      </c>
      <c r="I19" s="83"/>
      <c r="J19" s="96">
        <f t="shared" si="9"/>
        <v>3.6203202647854704E-2</v>
      </c>
      <c r="K19" s="119">
        <f t="shared" si="10"/>
        <v>3.8097435442518979E-2</v>
      </c>
      <c r="L19" s="96">
        <v>1.0899368574475377E-2</v>
      </c>
      <c r="M19" s="90">
        <f>INDEX('Pace of change parameters'!$E$20:$I$20,1,$B$6)</f>
        <v>9.0547645222140982E-3</v>
      </c>
      <c r="N19" s="101">
        <f>IF(INDEX('Pace of change parameters'!$E$28:$I$28,1,$B$6)=1,(1+L19)*D19,D19)</f>
        <v>22706.821616919868</v>
      </c>
      <c r="O19" s="87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1">
        <v>1.0899368574475377E-2</v>
      </c>
      <c r="Q19" s="51">
        <v>9.0547645222140982E-3</v>
      </c>
      <c r="R19" s="9">
        <f>IF(INDEX('Pace of change parameters'!$E$29:$I$29,1,$B$6)=1,D19*(1+P19),D19)</f>
        <v>22706.821616919868</v>
      </c>
      <c r="S19" s="96">
        <f>IF(P19&lt;INDEX('Pace of change parameters'!$E$22:$I$22,1,$B$6),INDEX('Pace of change parameters'!$E$22:$I$22,1,$B$6),P19)</f>
        <v>3.5655436588443112E-2</v>
      </c>
      <c r="T19" s="125">
        <v>3.3765659747676757E-2</v>
      </c>
      <c r="U19" s="110">
        <f t="shared" si="11"/>
        <v>23262.892416649611</v>
      </c>
      <c r="V19" s="124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5">
        <f>MIN(S19, S19+(INDEX('Pace of change parameters'!$E$25:$I$25,1,$B$6)-S19)*(1-V19))</f>
        <v>3.5655436588443112E-2</v>
      </c>
      <c r="X19" s="125">
        <v>3.3765659747676757E-2</v>
      </c>
      <c r="Y19" s="101">
        <f t="shared" si="12"/>
        <v>23262.892416649611</v>
      </c>
      <c r="Z19" s="90">
        <v>0</v>
      </c>
      <c r="AA19" s="92">
        <f t="shared" si="13"/>
        <v>22493.297357844505</v>
      </c>
      <c r="AB19" s="92">
        <f>IF(INDEX('Pace of change parameters'!$E$27:$I$27,1,$B$6)=1,MAX(AA19,Y19),Y19)</f>
        <v>23262.892416649611</v>
      </c>
      <c r="AC19" s="90">
        <f t="shared" si="14"/>
        <v>3.5655436588443168E-2</v>
      </c>
      <c r="AD19" s="136">
        <v>3.3765659747676757E-2</v>
      </c>
      <c r="AE19" s="50">
        <v>23263</v>
      </c>
      <c r="AF19" s="50">
        <v>135.57150401563337</v>
      </c>
      <c r="AG19" s="15">
        <f t="shared" si="7"/>
        <v>3.5660226159736519E-2</v>
      </c>
      <c r="AH19" s="15">
        <f t="shared" si="8"/>
        <v>3.3770440579363736E-2</v>
      </c>
      <c r="AI19" s="50"/>
      <c r="AJ19" s="50">
        <v>22493.297357844505</v>
      </c>
      <c r="AK19" s="50">
        <v>131.08585105419988</v>
      </c>
      <c r="AL19" s="15">
        <f t="shared" si="15"/>
        <v>3.421920005370227E-2</v>
      </c>
      <c r="AM19" s="52">
        <f t="shared" si="16"/>
        <v>3.421920005370227E-2</v>
      </c>
    </row>
    <row r="20" spans="1:39" x14ac:dyDescent="0.2">
      <c r="A20" s="178" t="s">
        <v>87</v>
      </c>
      <c r="B20" s="178" t="s">
        <v>88</v>
      </c>
      <c r="D20" s="61">
        <v>24085</v>
      </c>
      <c r="E20" s="66">
        <v>140.13498574503984</v>
      </c>
      <c r="F20" s="49"/>
      <c r="G20" s="81">
        <v>24983.489791642358</v>
      </c>
      <c r="H20" s="74">
        <v>145.41133323696067</v>
      </c>
      <c r="I20" s="83"/>
      <c r="J20" s="96">
        <f t="shared" si="9"/>
        <v>-3.5963342156584033E-2</v>
      </c>
      <c r="K20" s="119">
        <f t="shared" si="10"/>
        <v>-3.628566889846585E-2</v>
      </c>
      <c r="L20" s="96">
        <v>8.717385925682164E-3</v>
      </c>
      <c r="M20" s="90">
        <f>INDEX('Pace of change parameters'!$E$20:$I$20,1,$B$6)</f>
        <v>9.0547645222140982E-3</v>
      </c>
      <c r="N20" s="101">
        <f>IF(INDEX('Pace of change parameters'!$E$28:$I$28,1,$B$6)=1,(1+L20)*D20,D20)</f>
        <v>24294.958240020056</v>
      </c>
      <c r="O20" s="87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1">
        <v>8.717385925682164E-3</v>
      </c>
      <c r="Q20" s="51">
        <v>9.0547645222140982E-3</v>
      </c>
      <c r="R20" s="9">
        <f>IF(INDEX('Pace of change parameters'!$E$29:$I$29,1,$B$6)=1,D20*(1+P20),D20)</f>
        <v>24294.958240020056</v>
      </c>
      <c r="S20" s="96">
        <f>IF(P20&lt;INDEX('Pace of change parameters'!$E$22:$I$22,1,$B$6),INDEX('Pace of change parameters'!$E$22:$I$22,1,$B$6),P20)</f>
        <v>3.5655436588443112E-2</v>
      </c>
      <c r="T20" s="125">
        <v>3.6001824964971618E-2</v>
      </c>
      <c r="U20" s="110">
        <f t="shared" si="11"/>
        <v>24943.761190232653</v>
      </c>
      <c r="V20" s="124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5">
        <f>MIN(S20, S20+(INDEX('Pace of change parameters'!$E$25:$I$25,1,$B$6)-S20)*(1-V20))</f>
        <v>3.5655436588443112E-2</v>
      </c>
      <c r="X20" s="125">
        <v>3.6001824964971618E-2</v>
      </c>
      <c r="Y20" s="101">
        <f t="shared" si="12"/>
        <v>24943.761190232653</v>
      </c>
      <c r="Z20" s="90">
        <v>-4.3426160078740339E-2</v>
      </c>
      <c r="AA20" s="92">
        <f t="shared" si="13"/>
        <v>24798.261417034482</v>
      </c>
      <c r="AB20" s="92">
        <f>IF(INDEX('Pace of change parameters'!$E$27:$I$27,1,$B$6)=1,MAX(AA20,Y20),Y20)</f>
        <v>24943.761190232653</v>
      </c>
      <c r="AC20" s="90">
        <f t="shared" si="14"/>
        <v>3.5655436588443168E-2</v>
      </c>
      <c r="AD20" s="136">
        <v>3.6001824964971618E-2</v>
      </c>
      <c r="AE20" s="50">
        <v>24944</v>
      </c>
      <c r="AF20" s="50">
        <v>145.18149091709844</v>
      </c>
      <c r="AG20" s="15">
        <f t="shared" si="7"/>
        <v>3.566535187876263E-2</v>
      </c>
      <c r="AH20" s="15">
        <f t="shared" si="8"/>
        <v>3.6011743571588539E-2</v>
      </c>
      <c r="AI20" s="50"/>
      <c r="AJ20" s="50">
        <v>25924.043060884615</v>
      </c>
      <c r="AK20" s="50">
        <v>150.88563270438937</v>
      </c>
      <c r="AL20" s="15">
        <f t="shared" si="15"/>
        <v>-3.7804406457083384E-2</v>
      </c>
      <c r="AM20" s="52">
        <f t="shared" si="16"/>
        <v>-3.7804406457083384E-2</v>
      </c>
    </row>
    <row r="21" spans="1:39" x14ac:dyDescent="0.2">
      <c r="A21" s="178" t="s">
        <v>89</v>
      </c>
      <c r="B21" s="178" t="s">
        <v>90</v>
      </c>
      <c r="D21" s="61">
        <v>38098</v>
      </c>
      <c r="E21" s="66">
        <v>126.35021076056208</v>
      </c>
      <c r="F21" s="49"/>
      <c r="G21" s="81">
        <v>38838.897161130793</v>
      </c>
      <c r="H21" s="74">
        <v>128.03108367843765</v>
      </c>
      <c r="I21" s="83"/>
      <c r="J21" s="96">
        <f t="shared" si="9"/>
        <v>-1.9076163724655593E-2</v>
      </c>
      <c r="K21" s="119">
        <f t="shared" si="10"/>
        <v>-1.3128631497779431E-2</v>
      </c>
      <c r="L21" s="96">
        <v>1.5172860044764036E-2</v>
      </c>
      <c r="M21" s="90">
        <f>INDEX('Pace of change parameters'!$E$20:$I$20,1,$B$6)</f>
        <v>9.0547645222140982E-3</v>
      </c>
      <c r="N21" s="101">
        <f>IF(INDEX('Pace of change parameters'!$E$28:$I$28,1,$B$6)=1,(1+L21)*D21,D21)</f>
        <v>38676.055621985419</v>
      </c>
      <c r="O21" s="87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1">
        <v>1.5172860044764036E-2</v>
      </c>
      <c r="Q21" s="51">
        <v>9.0547645222140982E-3</v>
      </c>
      <c r="R21" s="9">
        <f>IF(INDEX('Pace of change parameters'!$E$29:$I$29,1,$B$6)=1,D21*(1+P21),D21)</f>
        <v>38676.055621985419</v>
      </c>
      <c r="S21" s="96">
        <f>IF(P21&lt;INDEX('Pace of change parameters'!$E$22:$I$22,1,$B$6),INDEX('Pace of change parameters'!$E$22:$I$22,1,$B$6),P21)</f>
        <v>3.5655436588443112E-2</v>
      </c>
      <c r="T21" s="125">
        <v>2.9413899665148291E-2</v>
      </c>
      <c r="U21" s="110">
        <f t="shared" si="11"/>
        <v>39456.400823146505</v>
      </c>
      <c r="V21" s="124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5">
        <f>MIN(S21, S21+(INDEX('Pace of change parameters'!$E$25:$I$25,1,$B$6)-S21)*(1-V21))</f>
        <v>3.5655436588443112E-2</v>
      </c>
      <c r="X21" s="125">
        <v>2.9413899665148291E-2</v>
      </c>
      <c r="Y21" s="101">
        <f t="shared" si="12"/>
        <v>39456.400823146505</v>
      </c>
      <c r="Z21" s="90">
        <v>-2.0440701138584205E-2</v>
      </c>
      <c r="AA21" s="92">
        <f t="shared" si="13"/>
        <v>39477.282834505044</v>
      </c>
      <c r="AB21" s="92">
        <f>IF(INDEX('Pace of change parameters'!$E$27:$I$27,1,$B$6)=1,MAX(AA21,Y21),Y21)</f>
        <v>39456.400823146505</v>
      </c>
      <c r="AC21" s="90">
        <f t="shared" si="14"/>
        <v>3.5655436588443168E-2</v>
      </c>
      <c r="AD21" s="136">
        <v>2.9413899665148291E-2</v>
      </c>
      <c r="AE21" s="50">
        <v>39456</v>
      </c>
      <c r="AF21" s="50">
        <v>130.06534188287853</v>
      </c>
      <c r="AG21" s="15">
        <f t="shared" si="7"/>
        <v>3.5644915743608507E-2</v>
      </c>
      <c r="AH21" s="15">
        <f t="shared" si="8"/>
        <v>2.9403442225804932E-2</v>
      </c>
      <c r="AI21" s="50"/>
      <c r="AJ21" s="50">
        <v>40301.064856809789</v>
      </c>
      <c r="AK21" s="50">
        <v>132.85106900965698</v>
      </c>
      <c r="AL21" s="15">
        <f t="shared" si="15"/>
        <v>-2.0968797221917468E-2</v>
      </c>
      <c r="AM21" s="52">
        <f t="shared" si="16"/>
        <v>-2.0968797221917468E-2</v>
      </c>
    </row>
    <row r="22" spans="1:39" x14ac:dyDescent="0.2">
      <c r="A22" s="178" t="s">
        <v>91</v>
      </c>
      <c r="B22" s="178" t="s">
        <v>92</v>
      </c>
      <c r="D22" s="61">
        <v>24645</v>
      </c>
      <c r="E22" s="66">
        <v>123.45524403011616</v>
      </c>
      <c r="F22" s="49"/>
      <c r="G22" s="81">
        <v>24513.281684712991</v>
      </c>
      <c r="H22" s="74">
        <v>122.12709329470957</v>
      </c>
      <c r="I22" s="83"/>
      <c r="J22" s="96">
        <f t="shared" si="9"/>
        <v>5.3733448251096494E-3</v>
      </c>
      <c r="K22" s="119">
        <f t="shared" si="10"/>
        <v>1.0875152266185406E-2</v>
      </c>
      <c r="L22" s="96">
        <v>1.4576718173041181E-2</v>
      </c>
      <c r="M22" s="90">
        <f>INDEX('Pace of change parameters'!$E$20:$I$20,1,$B$6)</f>
        <v>9.0547645222140982E-3</v>
      </c>
      <c r="N22" s="101">
        <f>IF(INDEX('Pace of change parameters'!$E$28:$I$28,1,$B$6)=1,(1+L22)*D22,D22)</f>
        <v>25004.243219374599</v>
      </c>
      <c r="O22" s="87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1">
        <v>1.4576718173041181E-2</v>
      </c>
      <c r="Q22" s="51">
        <v>9.0547645222140982E-3</v>
      </c>
      <c r="R22" s="9">
        <f>IF(INDEX('Pace of change parameters'!$E$29:$I$29,1,$B$6)=1,D22*(1+P22),D22)</f>
        <v>25004.243219374599</v>
      </c>
      <c r="S22" s="96">
        <f>IF(P22&lt;INDEX('Pace of change parameters'!$E$22:$I$22,1,$B$6),INDEX('Pace of change parameters'!$E$22:$I$22,1,$B$6),P22)</f>
        <v>3.5655436588443112E-2</v>
      </c>
      <c r="T22" s="125">
        <v>3.0018759522398852E-2</v>
      </c>
      <c r="U22" s="110">
        <f t="shared" si="11"/>
        <v>25523.728234722181</v>
      </c>
      <c r="V22" s="124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5">
        <f>MIN(S22, S22+(INDEX('Pace of change parameters'!$E$25:$I$25,1,$B$6)-S22)*(1-V22))</f>
        <v>3.5655436588443112E-2</v>
      </c>
      <c r="X22" s="125">
        <v>3.0018759522398852E-2</v>
      </c>
      <c r="Y22" s="101">
        <f t="shared" si="12"/>
        <v>25523.728234722181</v>
      </c>
      <c r="Z22" s="90">
        <v>0</v>
      </c>
      <c r="AA22" s="92">
        <f t="shared" si="13"/>
        <v>25436.133032570968</v>
      </c>
      <c r="AB22" s="92">
        <f>IF(INDEX('Pace of change parameters'!$E$27:$I$27,1,$B$6)=1,MAX(AA22,Y22),Y22)</f>
        <v>25523.728234722181</v>
      </c>
      <c r="AC22" s="90">
        <f t="shared" si="14"/>
        <v>3.5655436588443168E-2</v>
      </c>
      <c r="AD22" s="136">
        <v>3.0018759522398852E-2</v>
      </c>
      <c r="AE22" s="50">
        <v>25524</v>
      </c>
      <c r="AF22" s="50">
        <v>127.16257126837907</v>
      </c>
      <c r="AG22" s="15">
        <f t="shared" si="7"/>
        <v>3.5666463785757774E-2</v>
      </c>
      <c r="AH22" s="15">
        <f t="shared" si="8"/>
        <v>3.0029726702889503E-2</v>
      </c>
      <c r="AI22" s="50"/>
      <c r="AJ22" s="50">
        <v>25436.133032570968</v>
      </c>
      <c r="AK22" s="50">
        <v>126.72481114034936</v>
      </c>
      <c r="AL22" s="15">
        <f t="shared" si="15"/>
        <v>3.4544153121278676E-3</v>
      </c>
      <c r="AM22" s="52">
        <f t="shared" si="16"/>
        <v>3.4544153121276455E-3</v>
      </c>
    </row>
    <row r="23" spans="1:39" x14ac:dyDescent="0.2">
      <c r="A23" s="178" t="s">
        <v>93</v>
      </c>
      <c r="B23" s="178" t="s">
        <v>94</v>
      </c>
      <c r="D23" s="61">
        <v>26508</v>
      </c>
      <c r="E23" s="66">
        <v>118.00266204888733</v>
      </c>
      <c r="F23" s="49"/>
      <c r="G23" s="81">
        <v>31011.68976109635</v>
      </c>
      <c r="H23" s="74">
        <v>137.01522761360934</v>
      </c>
      <c r="I23" s="83"/>
      <c r="J23" s="96">
        <f t="shared" si="9"/>
        <v>-0.1452255519061123</v>
      </c>
      <c r="K23" s="119">
        <f t="shared" si="10"/>
        <v>-0.13876242732916166</v>
      </c>
      <c r="L23" s="96">
        <v>1.6684434153326544E-2</v>
      </c>
      <c r="M23" s="90">
        <f>INDEX('Pace of change parameters'!$E$20:$I$20,1,$B$6)</f>
        <v>9.0547645222140982E-3</v>
      </c>
      <c r="N23" s="101">
        <f>IF(INDEX('Pace of change parameters'!$E$28:$I$28,1,$B$6)=1,(1+L23)*D23,D23)</f>
        <v>26950.270980536381</v>
      </c>
      <c r="O23" s="87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0.63453200713349234</v>
      </c>
      <c r="P23" s="51">
        <v>7.4828436411690236E-2</v>
      </c>
      <c r="Q23" s="51">
        <v>6.67624273291616E-2</v>
      </c>
      <c r="R23" s="9">
        <f>IF(INDEX('Pace of change parameters'!$E$29:$I$29,1,$B$6)=1,D23*(1+P23),D23)</f>
        <v>28491.552192401086</v>
      </c>
      <c r="S23" s="96">
        <f>IF(P23&lt;INDEX('Pace of change parameters'!$E$22:$I$22,1,$B$6),INDEX('Pace of change parameters'!$E$22:$I$22,1,$B$6),P23)</f>
        <v>7.4828436411690236E-2</v>
      </c>
      <c r="T23" s="125">
        <v>6.67624273291616E-2</v>
      </c>
      <c r="U23" s="110">
        <f t="shared" si="11"/>
        <v>28491.552192401086</v>
      </c>
      <c r="V23" s="124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5">
        <f>MIN(S23, S23+(INDEX('Pace of change parameters'!$E$25:$I$25,1,$B$6)-S23)*(1-V23))</f>
        <v>7.4828436411690236E-2</v>
      </c>
      <c r="X23" s="125">
        <v>6.67624273291616E-2</v>
      </c>
      <c r="Y23" s="101">
        <f t="shared" si="12"/>
        <v>28491.552192401086</v>
      </c>
      <c r="Z23" s="90">
        <v>-0.14514363293471511</v>
      </c>
      <c r="AA23" s="92">
        <f t="shared" si="13"/>
        <v>27508.582580494596</v>
      </c>
      <c r="AB23" s="92">
        <f>IF(INDEX('Pace of change parameters'!$E$27:$I$27,1,$B$6)=1,MAX(AA23,Y23),Y23)</f>
        <v>28491.552192401086</v>
      </c>
      <c r="AC23" s="90">
        <f t="shared" si="14"/>
        <v>7.4828436411690236E-2</v>
      </c>
      <c r="AD23" s="136">
        <v>6.67624273291616E-2</v>
      </c>
      <c r="AE23" s="50">
        <v>28492</v>
      </c>
      <c r="AF23" s="50">
        <v>125.88278469315325</v>
      </c>
      <c r="AG23" s="15">
        <f t="shared" si="7"/>
        <v>7.4845329711785036E-2</v>
      </c>
      <c r="AH23" s="15">
        <f t="shared" si="8"/>
        <v>6.6779193854129115E-2</v>
      </c>
      <c r="AI23" s="50"/>
      <c r="AJ23" s="50">
        <v>32179.186633342091</v>
      </c>
      <c r="AK23" s="50">
        <v>142.17343895008415</v>
      </c>
      <c r="AL23" s="15">
        <f t="shared" si="15"/>
        <v>-0.11458296554710479</v>
      </c>
      <c r="AM23" s="52">
        <f t="shared" si="16"/>
        <v>-0.11458296554710479</v>
      </c>
    </row>
    <row r="24" spans="1:39" x14ac:dyDescent="0.2">
      <c r="A24" s="178" t="s">
        <v>95</v>
      </c>
      <c r="B24" s="178" t="s">
        <v>96</v>
      </c>
      <c r="D24" s="61">
        <v>19498</v>
      </c>
      <c r="E24" s="66">
        <v>108.91033804767969</v>
      </c>
      <c r="F24" s="49"/>
      <c r="G24" s="81">
        <v>20845.295600357626</v>
      </c>
      <c r="H24" s="74">
        <v>115.69339963626254</v>
      </c>
      <c r="I24" s="83"/>
      <c r="J24" s="96">
        <f t="shared" si="9"/>
        <v>-6.4633077227003288E-2</v>
      </c>
      <c r="K24" s="119">
        <f t="shared" si="10"/>
        <v>-5.8629633236715772E-2</v>
      </c>
      <c r="L24" s="96">
        <v>1.5531157491064151E-2</v>
      </c>
      <c r="M24" s="90">
        <f>INDEX('Pace of change parameters'!$E$20:$I$20,1,$B$6)</f>
        <v>9.0547645222140982E-3</v>
      </c>
      <c r="N24" s="101">
        <f>IF(INDEX('Pace of change parameters'!$E$28:$I$28,1,$B$6)=1,(1+L24)*D24,D24)</f>
        <v>19800.826508760769</v>
      </c>
      <c r="O24" s="87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1">
        <v>1.5531157491064151E-2</v>
      </c>
      <c r="Q24" s="51">
        <v>9.0547645222140982E-3</v>
      </c>
      <c r="R24" s="9">
        <f>IF(INDEX('Pace of change parameters'!$E$29:$I$29,1,$B$6)=1,D24*(1+P24),D24)</f>
        <v>19800.826508760769</v>
      </c>
      <c r="S24" s="96">
        <f>IF(P24&lt;INDEX('Pace of change parameters'!$E$22:$I$22,1,$B$6),INDEX('Pace of change parameters'!$E$22:$I$22,1,$B$6),P24)</f>
        <v>3.5655436588443112E-2</v>
      </c>
      <c r="T24" s="125">
        <v>2.9050704140604289E-2</v>
      </c>
      <c r="U24" s="110">
        <f t="shared" si="11"/>
        <v>20193.209702601464</v>
      </c>
      <c r="V24" s="124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5">
        <f>MIN(S24, S24+(INDEX('Pace of change parameters'!$E$25:$I$25,1,$B$6)-S24)*(1-V24))</f>
        <v>3.5655436588443112E-2</v>
      </c>
      <c r="X24" s="125">
        <v>2.9050704140604289E-2</v>
      </c>
      <c r="Y24" s="101">
        <f t="shared" si="12"/>
        <v>20193.209702601464</v>
      </c>
      <c r="Z24" s="90">
        <v>-6.5604570294631959E-2</v>
      </c>
      <c r="AA24" s="92">
        <f t="shared" si="13"/>
        <v>20211.027620897468</v>
      </c>
      <c r="AB24" s="92">
        <f>IF(INDEX('Pace of change parameters'!$E$27:$I$27,1,$B$6)=1,MAX(AA24,Y24),Y24)</f>
        <v>20193.209702601464</v>
      </c>
      <c r="AC24" s="90">
        <f t="shared" si="14"/>
        <v>3.5655436588443168E-2</v>
      </c>
      <c r="AD24" s="136">
        <v>2.9050704140604289E-2</v>
      </c>
      <c r="AE24" s="50">
        <v>20193</v>
      </c>
      <c r="AF24" s="50">
        <v>112.0730961865069</v>
      </c>
      <c r="AG24" s="15">
        <f t="shared" si="7"/>
        <v>3.5644681505795361E-2</v>
      </c>
      <c r="AH24" s="15">
        <f t="shared" si="8"/>
        <v>2.9040017646833505E-2</v>
      </c>
      <c r="AI24" s="50"/>
      <c r="AJ24" s="50">
        <v>21630.058301195219</v>
      </c>
      <c r="AK24" s="50">
        <v>120.04890826076382</v>
      </c>
      <c r="AL24" s="15">
        <f t="shared" si="15"/>
        <v>-6.6438022551044695E-2</v>
      </c>
      <c r="AM24" s="52">
        <f t="shared" si="16"/>
        <v>-6.6438022551044695E-2</v>
      </c>
    </row>
    <row r="25" spans="1:39" x14ac:dyDescent="0.2">
      <c r="A25" s="178" t="s">
        <v>97</v>
      </c>
      <c r="B25" s="178" t="s">
        <v>98</v>
      </c>
      <c r="D25" s="61">
        <v>70238</v>
      </c>
      <c r="E25" s="66">
        <v>134.62209291182231</v>
      </c>
      <c r="F25" s="49"/>
      <c r="G25" s="81">
        <v>64183.394988923508</v>
      </c>
      <c r="H25" s="74">
        <v>123.04549106136595</v>
      </c>
      <c r="I25" s="83"/>
      <c r="J25" s="96">
        <f t="shared" si="9"/>
        <v>9.4332888001972703E-2</v>
      </c>
      <c r="K25" s="119">
        <f t="shared" si="10"/>
        <v>9.4083917668164041E-2</v>
      </c>
      <c r="L25" s="96">
        <v>8.8251957097360556E-3</v>
      </c>
      <c r="M25" s="90">
        <f>INDEX('Pace of change parameters'!$E$20:$I$20,1,$B$6)</f>
        <v>9.0547645222140982E-3</v>
      </c>
      <c r="N25" s="101">
        <f>IF(INDEX('Pace of change parameters'!$E$28:$I$28,1,$B$6)=1,(1+L25)*D25,D25)</f>
        <v>70857.86409626044</v>
      </c>
      <c r="O25" s="87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1">
        <v>8.8251957097360556E-3</v>
      </c>
      <c r="Q25" s="51">
        <v>9.0547645222140982E-3</v>
      </c>
      <c r="R25" s="9">
        <f>IF(INDEX('Pace of change parameters'!$E$29:$I$29,1,$B$6)=1,D25*(1+P25),D25)</f>
        <v>70857.86409626044</v>
      </c>
      <c r="S25" s="96">
        <f>IF(P25&lt;INDEX('Pace of change parameters'!$E$22:$I$22,1,$B$6),INDEX('Pace of change parameters'!$E$22:$I$22,1,$B$6),P25)</f>
        <v>3.5655436588443112E-2</v>
      </c>
      <c r="T25" s="125">
        <v>3.5891110905188262E-2</v>
      </c>
      <c r="U25" s="110">
        <f t="shared" si="11"/>
        <v>72742.36655509907</v>
      </c>
      <c r="V25" s="124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0.11334223996054604</v>
      </c>
      <c r="W25" s="125">
        <f>MIN(S25, S25+(INDEX('Pace of change parameters'!$E$25:$I$25,1,$B$6)-S25)*(1-V25))</f>
        <v>2.9803495372182721E-2</v>
      </c>
      <c r="X25" s="125">
        <v>3.0037838017988649E-2</v>
      </c>
      <c r="Y25" s="101">
        <f t="shared" si="12"/>
        <v>72331.337907951369</v>
      </c>
      <c r="Z25" s="90">
        <v>0</v>
      </c>
      <c r="AA25" s="92">
        <f t="shared" si="13"/>
        <v>66599.706820911597</v>
      </c>
      <c r="AB25" s="92">
        <f>IF(INDEX('Pace of change parameters'!$E$27:$I$27,1,$B$6)=1,MAX(AA25,Y25),Y25)</f>
        <v>72331.337907951369</v>
      </c>
      <c r="AC25" s="90">
        <f t="shared" si="14"/>
        <v>2.9803495372182631E-2</v>
      </c>
      <c r="AD25" s="136">
        <v>3.0037838017988649E-2</v>
      </c>
      <c r="AE25" s="50">
        <v>72331</v>
      </c>
      <c r="AF25" s="50">
        <v>138.66520173162522</v>
      </c>
      <c r="AG25" s="15">
        <f t="shared" si="7"/>
        <v>2.9798684472792436E-2</v>
      </c>
      <c r="AH25" s="15">
        <f t="shared" si="8"/>
        <v>3.0033026023827736E-2</v>
      </c>
      <c r="AI25" s="50"/>
      <c r="AJ25" s="50">
        <v>66599.706820911597</v>
      </c>
      <c r="AK25" s="50">
        <v>127.67778382144311</v>
      </c>
      <c r="AL25" s="15">
        <f t="shared" si="15"/>
        <v>8.6055831964846341E-2</v>
      </c>
      <c r="AM25" s="52">
        <f t="shared" si="16"/>
        <v>8.6055831964846563E-2</v>
      </c>
    </row>
    <row r="26" spans="1:39" x14ac:dyDescent="0.2">
      <c r="A26" s="178" t="s">
        <v>99</v>
      </c>
      <c r="B26" s="178" t="s">
        <v>100</v>
      </c>
      <c r="D26" s="61">
        <v>47019</v>
      </c>
      <c r="E26" s="66">
        <v>125.62352218229424</v>
      </c>
      <c r="F26" s="49"/>
      <c r="G26" s="81">
        <v>46802.823973080165</v>
      </c>
      <c r="H26" s="74">
        <v>124.79593095247552</v>
      </c>
      <c r="I26" s="83"/>
      <c r="J26" s="96">
        <f t="shared" si="9"/>
        <v>4.6188671658824454E-3</v>
      </c>
      <c r="K26" s="119">
        <f t="shared" si="10"/>
        <v>6.6315562014107599E-3</v>
      </c>
      <c r="L26" s="96">
        <v>1.1076340591685163E-2</v>
      </c>
      <c r="M26" s="90">
        <f>INDEX('Pace of change parameters'!$E$20:$I$20,1,$B$6)</f>
        <v>9.0547645222140982E-3</v>
      </c>
      <c r="N26" s="101">
        <f>IF(INDEX('Pace of change parameters'!$E$28:$I$28,1,$B$6)=1,(1+L26)*D26,D26)</f>
        <v>47539.798458280442</v>
      </c>
      <c r="O26" s="87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1">
        <v>1.1076340591685163E-2</v>
      </c>
      <c r="Q26" s="51">
        <v>9.0547645222140982E-3</v>
      </c>
      <c r="R26" s="9">
        <f>IF(INDEX('Pace of change parameters'!$E$29:$I$29,1,$B$6)=1,D26*(1+P26),D26)</f>
        <v>47539.798458280442</v>
      </c>
      <c r="S26" s="96">
        <f>IF(P26&lt;INDEX('Pace of change parameters'!$E$22:$I$22,1,$B$6),INDEX('Pace of change parameters'!$E$22:$I$22,1,$B$6),P26)</f>
        <v>3.5655436588443112E-2</v>
      </c>
      <c r="T26" s="125">
        <v>3.3584716344312593E-2</v>
      </c>
      <c r="U26" s="110">
        <f t="shared" si="11"/>
        <v>48695.482972952006</v>
      </c>
      <c r="V26" s="124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5">
        <f>MIN(S26, S26+(INDEX('Pace of change parameters'!$E$25:$I$25,1,$B$6)-S26)*(1-V26))</f>
        <v>3.5655436588443112E-2</v>
      </c>
      <c r="X26" s="125">
        <v>3.3584716344312593E-2</v>
      </c>
      <c r="Y26" s="101">
        <f t="shared" si="12"/>
        <v>48695.482972952006</v>
      </c>
      <c r="Z26" s="90">
        <v>-8.2692347132229393E-4</v>
      </c>
      <c r="AA26" s="92">
        <f t="shared" si="13"/>
        <v>48524.650186046099</v>
      </c>
      <c r="AB26" s="92">
        <f>IF(INDEX('Pace of change parameters'!$E$27:$I$27,1,$B$6)=1,MAX(AA26,Y26),Y26)</f>
        <v>48695.482972952006</v>
      </c>
      <c r="AC26" s="90">
        <f t="shared" si="14"/>
        <v>3.5655436588443168E-2</v>
      </c>
      <c r="AD26" s="136">
        <v>3.3584716344312593E-2</v>
      </c>
      <c r="AE26" s="50">
        <v>48695</v>
      </c>
      <c r="AF26" s="50">
        <v>129.84126473278835</v>
      </c>
      <c r="AG26" s="15">
        <f t="shared" si="7"/>
        <v>3.5645164720644829E-2</v>
      </c>
      <c r="AH26" s="15">
        <f t="shared" si="8"/>
        <v>3.3574465014391874E-2</v>
      </c>
      <c r="AI26" s="50"/>
      <c r="AJ26" s="50">
        <v>48564.809566957316</v>
      </c>
      <c r="AK26" s="50">
        <v>129.49412251115635</v>
      </c>
      <c r="AL26" s="15">
        <f t="shared" si="15"/>
        <v>2.680756584934052E-3</v>
      </c>
      <c r="AM26" s="52">
        <f t="shared" si="16"/>
        <v>2.68075658493383E-3</v>
      </c>
    </row>
    <row r="27" spans="1:39" x14ac:dyDescent="0.2">
      <c r="A27" s="178" t="s">
        <v>101</v>
      </c>
      <c r="B27" s="178" t="s">
        <v>102</v>
      </c>
      <c r="D27" s="61">
        <v>24684</v>
      </c>
      <c r="E27" s="66">
        <v>119.75954937340197</v>
      </c>
      <c r="F27" s="49"/>
      <c r="G27" s="81">
        <v>23944.110757444578</v>
      </c>
      <c r="H27" s="74">
        <v>115.60873609046878</v>
      </c>
      <c r="I27" s="83"/>
      <c r="J27" s="96">
        <f t="shared" si="9"/>
        <v>3.0900677417112998E-2</v>
      </c>
      <c r="K27" s="119">
        <f t="shared" si="10"/>
        <v>3.5903975973623714E-2</v>
      </c>
      <c r="L27" s="96">
        <v>1.3952037709989318E-2</v>
      </c>
      <c r="M27" s="90">
        <f>INDEX('Pace of change parameters'!$E$20:$I$20,1,$B$6)</f>
        <v>9.0547645222140982E-3</v>
      </c>
      <c r="N27" s="101">
        <f>IF(INDEX('Pace of change parameters'!$E$28:$I$28,1,$B$6)=1,(1+L27)*D27,D27)</f>
        <v>25028.392098833378</v>
      </c>
      <c r="O27" s="87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1">
        <v>1.3952037709989318E-2</v>
      </c>
      <c r="Q27" s="51">
        <v>9.0547645222140982E-3</v>
      </c>
      <c r="R27" s="9">
        <f>IF(INDEX('Pace of change parameters'!$E$29:$I$29,1,$B$6)=1,D27*(1+P27),D27)</f>
        <v>25028.392098833378</v>
      </c>
      <c r="S27" s="96">
        <f>IF(P27&lt;INDEX('Pace of change parameters'!$E$22:$I$22,1,$B$6),INDEX('Pace of change parameters'!$E$22:$I$22,1,$B$6),P27)</f>
        <v>3.5655436588443112E-2</v>
      </c>
      <c r="T27" s="125">
        <v>3.0653338448936474E-2</v>
      </c>
      <c r="U27" s="110">
        <f t="shared" si="11"/>
        <v>25564.118796749131</v>
      </c>
      <c r="V27" s="124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5">
        <f>MIN(S27, S27+(INDEX('Pace of change parameters'!$E$25:$I$25,1,$B$6)-S27)*(1-V27))</f>
        <v>3.5655436588443112E-2</v>
      </c>
      <c r="X27" s="125">
        <v>3.0653338448936474E-2</v>
      </c>
      <c r="Y27" s="101">
        <f t="shared" si="12"/>
        <v>25564.118796749131</v>
      </c>
      <c r="Z27" s="90">
        <v>0</v>
      </c>
      <c r="AA27" s="92">
        <f t="shared" si="13"/>
        <v>24845.534531298101</v>
      </c>
      <c r="AB27" s="92">
        <f>IF(INDEX('Pace of change parameters'!$E$27:$I$27,1,$B$6)=1,MAX(AA27,Y27),Y27)</f>
        <v>25564.118796749131</v>
      </c>
      <c r="AC27" s="90">
        <f t="shared" si="14"/>
        <v>3.5655436588443168E-2</v>
      </c>
      <c r="AD27" s="136">
        <v>3.0653338448936474E-2</v>
      </c>
      <c r="AE27" s="50">
        <v>25564</v>
      </c>
      <c r="AF27" s="50">
        <v>123.43000578953885</v>
      </c>
      <c r="AG27" s="15">
        <f t="shared" si="7"/>
        <v>3.5650623885917998E-2</v>
      </c>
      <c r="AH27" s="15">
        <f t="shared" si="8"/>
        <v>3.0648548991217828E-2</v>
      </c>
      <c r="AI27" s="50"/>
      <c r="AJ27" s="50">
        <v>24845.534531298101</v>
      </c>
      <c r="AK27" s="50">
        <v>119.96105738704084</v>
      </c>
      <c r="AL27" s="15">
        <f t="shared" si="15"/>
        <v>2.8917287643654532E-2</v>
      </c>
      <c r="AM27" s="52">
        <f t="shared" si="16"/>
        <v>2.8917287643654532E-2</v>
      </c>
    </row>
    <row r="28" spans="1:39" x14ac:dyDescent="0.2">
      <c r="A28" s="178" t="s">
        <v>103</v>
      </c>
      <c r="B28" s="178" t="s">
        <v>104</v>
      </c>
      <c r="D28" s="61">
        <v>20360</v>
      </c>
      <c r="E28" s="66">
        <v>134.93809814161872</v>
      </c>
      <c r="F28" s="49"/>
      <c r="G28" s="81">
        <v>18956.090427948311</v>
      </c>
      <c r="H28" s="74">
        <v>125.18938811415074</v>
      </c>
      <c r="I28" s="83"/>
      <c r="J28" s="96">
        <f t="shared" si="9"/>
        <v>7.4061134989196198E-2</v>
      </c>
      <c r="K28" s="119">
        <f t="shared" si="10"/>
        <v>7.7871696429883341E-2</v>
      </c>
      <c r="L28" s="96">
        <v>1.2634695917151717E-2</v>
      </c>
      <c r="M28" s="90">
        <f>INDEX('Pace of change parameters'!$E$20:$I$20,1,$B$6)</f>
        <v>9.0547645222140982E-3</v>
      </c>
      <c r="N28" s="101">
        <f>IF(INDEX('Pace of change parameters'!$E$28:$I$28,1,$B$6)=1,(1+L28)*D28,D28)</f>
        <v>20617.242408873208</v>
      </c>
      <c r="O28" s="87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1">
        <v>1.2634695917151717E-2</v>
      </c>
      <c r="Q28" s="51">
        <v>9.0547645222140982E-3</v>
      </c>
      <c r="R28" s="9">
        <f>IF(INDEX('Pace of change parameters'!$E$29:$I$29,1,$B$6)=1,D28*(1+P28),D28)</f>
        <v>20617.242408873208</v>
      </c>
      <c r="S28" s="96">
        <f>IF(P28&lt;INDEX('Pace of change parameters'!$E$22:$I$22,1,$B$6),INDEX('Pace of change parameters'!$E$22:$I$22,1,$B$6),P28)</f>
        <v>3.5655436588443112E-2</v>
      </c>
      <c r="T28" s="125">
        <v>3.1994120788451985E-2</v>
      </c>
      <c r="U28" s="110">
        <f t="shared" si="11"/>
        <v>21085.944688940705</v>
      </c>
      <c r="V28" s="124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0.51877730021607615</v>
      </c>
      <c r="W28" s="125">
        <f>MIN(S28, S28+(INDEX('Pace of change parameters'!$E$25:$I$25,1,$B$6)-S28)*(1-V28))</f>
        <v>3.247936676986922E-2</v>
      </c>
      <c r="X28" s="125">
        <v>2.8829279216453063E-2</v>
      </c>
      <c r="Y28" s="101">
        <f t="shared" si="12"/>
        <v>21021.279907434538</v>
      </c>
      <c r="Z28" s="90">
        <v>0</v>
      </c>
      <c r="AA28" s="92">
        <f t="shared" si="13"/>
        <v>19669.730234586656</v>
      </c>
      <c r="AB28" s="92">
        <f>IF(INDEX('Pace of change parameters'!$E$27:$I$27,1,$B$6)=1,MAX(AA28,Y28),Y28)</f>
        <v>21021.279907434538</v>
      </c>
      <c r="AC28" s="90">
        <f t="shared" si="14"/>
        <v>3.2479366769869289E-2</v>
      </c>
      <c r="AD28" s="136">
        <v>2.8829279216453063E-2</v>
      </c>
      <c r="AE28" s="50">
        <v>21021</v>
      </c>
      <c r="AF28" s="50">
        <v>138.82641769146653</v>
      </c>
      <c r="AG28" s="15">
        <f t="shared" si="7"/>
        <v>3.2465618860510803E-2</v>
      </c>
      <c r="AH28" s="15">
        <f t="shared" si="8"/>
        <v>2.8815579909589273E-2</v>
      </c>
      <c r="AI28" s="50"/>
      <c r="AJ28" s="50">
        <v>19669.730234586656</v>
      </c>
      <c r="AK28" s="50">
        <v>129.90239215190499</v>
      </c>
      <c r="AL28" s="15">
        <f t="shared" si="15"/>
        <v>6.869793074423125E-2</v>
      </c>
      <c r="AM28" s="52">
        <f t="shared" si="16"/>
        <v>6.869793074423125E-2</v>
      </c>
    </row>
    <row r="29" spans="1:39" x14ac:dyDescent="0.2">
      <c r="A29" s="178" t="s">
        <v>105</v>
      </c>
      <c r="B29" s="178" t="s">
        <v>106</v>
      </c>
      <c r="D29" s="61">
        <v>23930</v>
      </c>
      <c r="E29" s="66">
        <v>113.47309222474595</v>
      </c>
      <c r="F29" s="49"/>
      <c r="G29" s="81">
        <v>26614.819240692403</v>
      </c>
      <c r="H29" s="74">
        <v>125.90385139030907</v>
      </c>
      <c r="I29" s="83"/>
      <c r="J29" s="96">
        <f t="shared" si="9"/>
        <v>-0.10087685422215764</v>
      </c>
      <c r="K29" s="119">
        <f t="shared" si="10"/>
        <v>-9.8732159725813728E-2</v>
      </c>
      <c r="L29" s="96">
        <v>1.1461680871929669E-2</v>
      </c>
      <c r="M29" s="90">
        <f>INDEX('Pace of change parameters'!$E$20:$I$20,1,$B$6)</f>
        <v>9.0547645222140982E-3</v>
      </c>
      <c r="N29" s="101">
        <f>IF(INDEX('Pace of change parameters'!$E$28:$I$28,1,$B$6)=1,(1+L29)*D29,D29)</f>
        <v>24204.278023265277</v>
      </c>
      <c r="O29" s="87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0.19437406600500245</v>
      </c>
      <c r="P29" s="51">
        <v>2.9181242281994813E-2</v>
      </c>
      <c r="Q29" s="51">
        <v>2.6732159725813665E-2</v>
      </c>
      <c r="R29" s="9">
        <f>IF(INDEX('Pace of change parameters'!$E$29:$I$29,1,$B$6)=1,D29*(1+P29),D29)</f>
        <v>24628.307127808137</v>
      </c>
      <c r="S29" s="96">
        <f>IF(P29&lt;INDEX('Pace of change parameters'!$E$22:$I$22,1,$B$6),INDEX('Pace of change parameters'!$E$22:$I$22,1,$B$6),P29)</f>
        <v>3.5655436588443112E-2</v>
      </c>
      <c r="T29" s="125">
        <v>3.3190947769798473E-2</v>
      </c>
      <c r="U29" s="110">
        <f t="shared" si="11"/>
        <v>24783.234597561444</v>
      </c>
      <c r="V29" s="124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5">
        <f>MIN(S29, S29+(INDEX('Pace of change parameters'!$E$25:$I$25,1,$B$6)-S29)*(1-V29))</f>
        <v>3.5655436588443112E-2</v>
      </c>
      <c r="X29" s="125">
        <v>3.3190947769798473E-2</v>
      </c>
      <c r="Y29" s="101">
        <f t="shared" si="12"/>
        <v>24783.234597561444</v>
      </c>
      <c r="Z29" s="90">
        <v>-0.10540996336207098</v>
      </c>
      <c r="AA29" s="92">
        <f t="shared" si="13"/>
        <v>24705.702635981132</v>
      </c>
      <c r="AB29" s="92">
        <f>IF(INDEX('Pace of change parameters'!$E$27:$I$27,1,$B$6)=1,MAX(AA29,Y29),Y29)</f>
        <v>24783.234597561444</v>
      </c>
      <c r="AC29" s="90">
        <f t="shared" si="14"/>
        <v>3.5655436588443168E-2</v>
      </c>
      <c r="AD29" s="136">
        <v>3.3190947769798473E-2</v>
      </c>
      <c r="AE29" s="50">
        <v>24783</v>
      </c>
      <c r="AF29" s="50">
        <v>117.23826191670402</v>
      </c>
      <c r="AG29" s="15">
        <f t="shared" si="7"/>
        <v>3.564563309653157E-2</v>
      </c>
      <c r="AH29" s="15">
        <f t="shared" si="8"/>
        <v>3.3181167606684436E-2</v>
      </c>
      <c r="AI29" s="50"/>
      <c r="AJ29" s="50">
        <v>27616.787158541058</v>
      </c>
      <c r="AK29" s="50">
        <v>130.64375282213229</v>
      </c>
      <c r="AL29" s="15">
        <f t="shared" si="15"/>
        <v>-0.1026110366232319</v>
      </c>
      <c r="AM29" s="52">
        <f t="shared" si="16"/>
        <v>-0.1026110366232319</v>
      </c>
    </row>
    <row r="30" spans="1:39" x14ac:dyDescent="0.2">
      <c r="A30" s="178" t="s">
        <v>107</v>
      </c>
      <c r="B30" s="178" t="s">
        <v>108</v>
      </c>
      <c r="D30" s="61">
        <v>17012</v>
      </c>
      <c r="E30" s="66">
        <v>130.89476559434317</v>
      </c>
      <c r="F30" s="49"/>
      <c r="G30" s="81">
        <v>17002.994173983992</v>
      </c>
      <c r="H30" s="74">
        <v>130.53844078803147</v>
      </c>
      <c r="I30" s="83"/>
      <c r="J30" s="96">
        <f t="shared" si="9"/>
        <v>5.2966118342778756E-4</v>
      </c>
      <c r="K30" s="119">
        <f t="shared" si="10"/>
        <v>2.7296542241552757E-3</v>
      </c>
      <c r="L30" s="96">
        <v>1.1273502802332969E-2</v>
      </c>
      <c r="M30" s="90">
        <f>INDEX('Pace of change parameters'!$E$20:$I$20,1,$B$6)</f>
        <v>9.0547645222140982E-3</v>
      </c>
      <c r="N30" s="101">
        <f>IF(INDEX('Pace of change parameters'!$E$28:$I$28,1,$B$6)=1,(1+L30)*D30,D30)</f>
        <v>17203.784829673288</v>
      </c>
      <c r="O30" s="87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1">
        <v>1.1273502802332969E-2</v>
      </c>
      <c r="Q30" s="51">
        <v>9.0547645222140982E-3</v>
      </c>
      <c r="R30" s="9">
        <f>IF(INDEX('Pace of change parameters'!$E$29:$I$29,1,$B$6)=1,D30*(1+P30),D30)</f>
        <v>17203.784829673288</v>
      </c>
      <c r="S30" s="96">
        <f>IF(P30&lt;INDEX('Pace of change parameters'!$E$22:$I$22,1,$B$6),INDEX('Pace of change parameters'!$E$22:$I$22,1,$B$6),P30)</f>
        <v>3.5655436588443112E-2</v>
      </c>
      <c r="T30" s="125">
        <v>3.3383204243974118E-2</v>
      </c>
      <c r="U30" s="110">
        <f t="shared" si="11"/>
        <v>17618.570287242594</v>
      </c>
      <c r="V30" s="124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5">
        <f>MIN(S30, S30+(INDEX('Pace of change parameters'!$E$25:$I$25,1,$B$6)-S30)*(1-V30))</f>
        <v>3.5655436588443112E-2</v>
      </c>
      <c r="X30" s="125">
        <v>3.3383204243974118E-2</v>
      </c>
      <c r="Y30" s="101">
        <f t="shared" si="12"/>
        <v>17618.570287242594</v>
      </c>
      <c r="Z30" s="90">
        <v>-4.6999149138309271E-3</v>
      </c>
      <c r="AA30" s="92">
        <f t="shared" si="13"/>
        <v>17560.184683334457</v>
      </c>
      <c r="AB30" s="92">
        <f>IF(INDEX('Pace of change parameters'!$E$27:$I$27,1,$B$6)=1,MAX(AA30,Y30),Y30)</f>
        <v>17618.570287242594</v>
      </c>
      <c r="AC30" s="90">
        <f t="shared" si="14"/>
        <v>3.5655436588443168E-2</v>
      </c>
      <c r="AD30" s="136">
        <v>3.3383204243974118E-2</v>
      </c>
      <c r="AE30" s="50">
        <v>17619</v>
      </c>
      <c r="AF30" s="50">
        <v>135.26775135660833</v>
      </c>
      <c r="AG30" s="15">
        <f t="shared" si="7"/>
        <v>3.5680695979308785E-2</v>
      </c>
      <c r="AH30" s="15">
        <f t="shared" si="8"/>
        <v>3.340840821563118E-2</v>
      </c>
      <c r="AI30" s="50"/>
      <c r="AJ30" s="50">
        <v>17643.105779312948</v>
      </c>
      <c r="AK30" s="50">
        <v>135.45282057519967</v>
      </c>
      <c r="AL30" s="15">
        <f t="shared" si="15"/>
        <v>-1.3663002202941588E-3</v>
      </c>
      <c r="AM30" s="52">
        <f t="shared" si="16"/>
        <v>-1.3663002202939367E-3</v>
      </c>
    </row>
    <row r="31" spans="1:39" x14ac:dyDescent="0.2">
      <c r="A31" s="178" t="s">
        <v>109</v>
      </c>
      <c r="B31" s="178" t="s">
        <v>110</v>
      </c>
      <c r="D31" s="61">
        <v>28502</v>
      </c>
      <c r="E31" s="66">
        <v>125.41196038140161</v>
      </c>
      <c r="F31" s="49"/>
      <c r="G31" s="81">
        <v>29713.485181012631</v>
      </c>
      <c r="H31" s="74">
        <v>130.43471104899129</v>
      </c>
      <c r="I31" s="83"/>
      <c r="J31" s="96">
        <f t="shared" si="9"/>
        <v>-4.0772234345191838E-2</v>
      </c>
      <c r="K31" s="119">
        <f t="shared" si="10"/>
        <v>-3.8507776244493197E-2</v>
      </c>
      <c r="L31" s="96">
        <v>1.1436849692581408E-2</v>
      </c>
      <c r="M31" s="90">
        <f>INDEX('Pace of change parameters'!$E$20:$I$20,1,$B$6)</f>
        <v>9.0547645222140982E-3</v>
      </c>
      <c r="N31" s="101">
        <f>IF(INDEX('Pace of change parameters'!$E$28:$I$28,1,$B$6)=1,(1+L31)*D31,D31)</f>
        <v>28827.973089937954</v>
      </c>
      <c r="O31" s="87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1">
        <v>1.1436849692581408E-2</v>
      </c>
      <c r="Q31" s="51">
        <v>9.0547645222140982E-3</v>
      </c>
      <c r="R31" s="9">
        <f>IF(INDEX('Pace of change parameters'!$E$29:$I$29,1,$B$6)=1,D31*(1+P31),D31)</f>
        <v>28827.973089937954</v>
      </c>
      <c r="S31" s="96">
        <f>IF(P31&lt;INDEX('Pace of change parameters'!$E$22:$I$22,1,$B$6),INDEX('Pace of change parameters'!$E$22:$I$22,1,$B$6),P31)</f>
        <v>3.5655436588443112E-2</v>
      </c>
      <c r="T31" s="125">
        <v>3.3216313020958399E-2</v>
      </c>
      <c r="U31" s="110">
        <f t="shared" si="11"/>
        <v>29518.251253643808</v>
      </c>
      <c r="V31" s="124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5">
        <f>MIN(S31, S31+(INDEX('Pace of change parameters'!$E$25:$I$25,1,$B$6)-S31)*(1-V31))</f>
        <v>3.5655436588443112E-2</v>
      </c>
      <c r="X31" s="125">
        <v>3.3216313020958399E-2</v>
      </c>
      <c r="Y31" s="101">
        <f t="shared" si="12"/>
        <v>29518.251253643808</v>
      </c>
      <c r="Z31" s="90">
        <v>-4.5631803066613297E-2</v>
      </c>
      <c r="AA31" s="92">
        <f t="shared" si="13"/>
        <v>29425.183848635697</v>
      </c>
      <c r="AB31" s="92">
        <f>IF(INDEX('Pace of change parameters'!$E$27:$I$27,1,$B$6)=1,MAX(AA31,Y31),Y31)</f>
        <v>29518.251253643808</v>
      </c>
      <c r="AC31" s="90">
        <f t="shared" si="14"/>
        <v>3.5655436588443168E-2</v>
      </c>
      <c r="AD31" s="136">
        <v>3.3216313020958399E-2</v>
      </c>
      <c r="AE31" s="50">
        <v>29518</v>
      </c>
      <c r="AF31" s="50">
        <v>129.57658037383118</v>
      </c>
      <c r="AG31" s="15">
        <f t="shared" si="7"/>
        <v>3.5646621289733949E-2</v>
      </c>
      <c r="AH31" s="15">
        <f t="shared" si="8"/>
        <v>3.3207518483597376E-2</v>
      </c>
      <c r="AI31" s="50"/>
      <c r="AJ31" s="50">
        <v>30832.108554314626</v>
      </c>
      <c r="AK31" s="50">
        <v>135.34518572338359</v>
      </c>
      <c r="AL31" s="15">
        <f t="shared" si="15"/>
        <v>-4.2621429929116217E-2</v>
      </c>
      <c r="AM31" s="52">
        <f t="shared" si="16"/>
        <v>-4.2621429929116217E-2</v>
      </c>
    </row>
    <row r="32" spans="1:39" x14ac:dyDescent="0.2">
      <c r="A32" s="178" t="s">
        <v>111</v>
      </c>
      <c r="B32" s="178" t="s">
        <v>112</v>
      </c>
      <c r="D32" s="61">
        <v>29289</v>
      </c>
      <c r="E32" s="66">
        <v>180.40875157069999</v>
      </c>
      <c r="F32" s="49"/>
      <c r="G32" s="81">
        <v>22512.503317264531</v>
      </c>
      <c r="H32" s="74">
        <v>138.56313307873634</v>
      </c>
      <c r="I32" s="83"/>
      <c r="J32" s="96">
        <f t="shared" si="9"/>
        <v>0.3010103579879837</v>
      </c>
      <c r="K32" s="119">
        <f t="shared" si="10"/>
        <v>0.30199676899760575</v>
      </c>
      <c r="L32" s="96">
        <v>9.8198181768025528E-3</v>
      </c>
      <c r="M32" s="90">
        <f>INDEX('Pace of change parameters'!$E$20:$I$20,1,$B$6)</f>
        <v>9.0547645222140982E-3</v>
      </c>
      <c r="N32" s="101">
        <f>IF(INDEX('Pace of change parameters'!$E$28:$I$28,1,$B$6)=1,(1+L32)*D32,D32)</f>
        <v>29576.612654580371</v>
      </c>
      <c r="O32" s="87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1">
        <v>9.8198181768025528E-3</v>
      </c>
      <c r="Q32" s="51">
        <v>9.0547645222140982E-3</v>
      </c>
      <c r="R32" s="9">
        <f>IF(INDEX('Pace of change parameters'!$E$29:$I$29,1,$B$6)=1,D32*(1+P32),D32)</f>
        <v>29576.612654580371</v>
      </c>
      <c r="S32" s="96">
        <f>IF(P32&lt;INDEX('Pace of change parameters'!$E$22:$I$22,1,$B$6),INDEX('Pace of change parameters'!$E$22:$I$22,1,$B$6),P32)</f>
        <v>3.5655436588443112E-2</v>
      </c>
      <c r="T32" s="125">
        <v>3.487080950706245E-2</v>
      </c>
      <c r="U32" s="110">
        <f t="shared" si="11"/>
        <v>30333.312082238914</v>
      </c>
      <c r="V32" s="124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0</v>
      </c>
      <c r="W32" s="125">
        <f>MIN(S32, S32+(INDEX('Pace of change parameters'!$E$25:$I$25,1,$B$6)-S32)*(1-V32))</f>
        <v>2.9055436588443118E-2</v>
      </c>
      <c r="X32" s="125">
        <v>2.8275809759612081E-2</v>
      </c>
      <c r="Y32" s="101">
        <f t="shared" si="12"/>
        <v>30140.004682238912</v>
      </c>
      <c r="Z32" s="90">
        <v>0</v>
      </c>
      <c r="AA32" s="92">
        <f t="shared" si="13"/>
        <v>23360.031375613038</v>
      </c>
      <c r="AB32" s="92">
        <f>IF(INDEX('Pace of change parameters'!$E$27:$I$27,1,$B$6)=1,MAX(AA32,Y32),Y32)</f>
        <v>30140.004682238912</v>
      </c>
      <c r="AC32" s="90">
        <f t="shared" si="14"/>
        <v>2.9055436588443229E-2</v>
      </c>
      <c r="AD32" s="136">
        <v>2.8275809759612081E-2</v>
      </c>
      <c r="AE32" s="50">
        <v>30140</v>
      </c>
      <c r="AF32" s="50">
        <v>185.50992629017725</v>
      </c>
      <c r="AG32" s="15">
        <f t="shared" si="7"/>
        <v>2.9055276725050261E-2</v>
      </c>
      <c r="AH32" s="15">
        <f t="shared" si="8"/>
        <v>2.8275650017334009E-2</v>
      </c>
      <c r="AI32" s="50"/>
      <c r="AJ32" s="50">
        <v>23360.031375613038</v>
      </c>
      <c r="AK32" s="50">
        <v>143.77961840166563</v>
      </c>
      <c r="AL32" s="15">
        <f t="shared" si="15"/>
        <v>0.29023799306472609</v>
      </c>
      <c r="AM32" s="52">
        <f t="shared" si="16"/>
        <v>0.29023799306472631</v>
      </c>
    </row>
    <row r="33" spans="1:39" x14ac:dyDescent="0.2">
      <c r="A33" s="178" t="s">
        <v>113</v>
      </c>
      <c r="B33" s="178" t="s">
        <v>114</v>
      </c>
      <c r="D33" s="61">
        <v>19262</v>
      </c>
      <c r="E33" s="66">
        <v>122.03574528475218</v>
      </c>
      <c r="F33" s="49"/>
      <c r="G33" s="81">
        <v>19467.548145194523</v>
      </c>
      <c r="H33" s="74">
        <v>123.01172444673524</v>
      </c>
      <c r="I33" s="83"/>
      <c r="J33" s="96">
        <f t="shared" si="9"/>
        <v>-1.0558501957282251E-2</v>
      </c>
      <c r="K33" s="119">
        <f t="shared" si="10"/>
        <v>-7.9340336571386283E-3</v>
      </c>
      <c r="L33" s="96">
        <v>1.173125651071083E-2</v>
      </c>
      <c r="M33" s="90">
        <f>INDEX('Pace of change parameters'!$E$20:$I$20,1,$B$6)</f>
        <v>9.0547645222140982E-3</v>
      </c>
      <c r="N33" s="101">
        <f>IF(INDEX('Pace of change parameters'!$E$28:$I$28,1,$B$6)=1,(1+L33)*D33,D33)</f>
        <v>19487.967462909313</v>
      </c>
      <c r="O33" s="87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1">
        <v>1.173125651071083E-2</v>
      </c>
      <c r="Q33" s="51">
        <v>9.0547645222140982E-3</v>
      </c>
      <c r="R33" s="9">
        <f>IF(INDEX('Pace of change parameters'!$E$29:$I$29,1,$B$6)=1,D33*(1+P33),D33)</f>
        <v>19487.967462909313</v>
      </c>
      <c r="S33" s="96">
        <f>IF(P33&lt;INDEX('Pace of change parameters'!$E$22:$I$22,1,$B$6),INDEX('Pace of change parameters'!$E$22:$I$22,1,$B$6),P33)</f>
        <v>3.5655436588443112E-2</v>
      </c>
      <c r="T33" s="125">
        <v>3.2915654199558775E-2</v>
      </c>
      <c r="U33" s="110">
        <f t="shared" si="11"/>
        <v>19948.795019566591</v>
      </c>
      <c r="V33" s="124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5">
        <f>MIN(S33, S33+(INDEX('Pace of change parameters'!$E$25:$I$25,1,$B$6)-S33)*(1-V33))</f>
        <v>3.5655436588443112E-2</v>
      </c>
      <c r="X33" s="125">
        <v>3.2915654199558775E-2</v>
      </c>
      <c r="Y33" s="101">
        <f t="shared" si="12"/>
        <v>19948.795019566591</v>
      </c>
      <c r="Z33" s="90">
        <v>-1.528459186127451E-2</v>
      </c>
      <c r="AA33" s="92">
        <f t="shared" si="13"/>
        <v>19891.687273445114</v>
      </c>
      <c r="AB33" s="92">
        <f>IF(INDEX('Pace of change parameters'!$E$27:$I$27,1,$B$6)=1,MAX(AA33,Y33),Y33)</f>
        <v>19948.795019566591</v>
      </c>
      <c r="AC33" s="90">
        <f t="shared" si="14"/>
        <v>3.5655436588443168E-2</v>
      </c>
      <c r="AD33" s="136">
        <v>3.2915654199558775E-2</v>
      </c>
      <c r="AE33" s="50">
        <v>19949</v>
      </c>
      <c r="AF33" s="50">
        <v>126.05392690880133</v>
      </c>
      <c r="AG33" s="15">
        <f t="shared" si="7"/>
        <v>3.5666078288858927E-2</v>
      </c>
      <c r="AH33" s="15">
        <f t="shared" si="8"/>
        <v>3.2926267747808824E-2</v>
      </c>
      <c r="AI33" s="50"/>
      <c r="AJ33" s="50">
        <v>20200.442797014504</v>
      </c>
      <c r="AK33" s="50">
        <v>127.64274599530245</v>
      </c>
      <c r="AL33" s="15">
        <f t="shared" si="15"/>
        <v>-1.2447390363723443E-2</v>
      </c>
      <c r="AM33" s="52">
        <f t="shared" si="16"/>
        <v>-1.2447390363723332E-2</v>
      </c>
    </row>
    <row r="34" spans="1:39" x14ac:dyDescent="0.2">
      <c r="A34" s="178" t="s">
        <v>115</v>
      </c>
      <c r="B34" s="178" t="s">
        <v>116</v>
      </c>
      <c r="D34" s="61">
        <v>62403</v>
      </c>
      <c r="E34" s="66">
        <v>123.2094519219948</v>
      </c>
      <c r="F34" s="49"/>
      <c r="G34" s="81">
        <v>72136.790555605156</v>
      </c>
      <c r="H34" s="74">
        <v>142.12322326856946</v>
      </c>
      <c r="I34" s="83"/>
      <c r="J34" s="96">
        <f t="shared" si="9"/>
        <v>-0.13493517635917085</v>
      </c>
      <c r="K34" s="119">
        <f t="shared" si="10"/>
        <v>-0.13308009002042831</v>
      </c>
      <c r="L34" s="96">
        <v>1.1218629769710775E-2</v>
      </c>
      <c r="M34" s="90">
        <f>INDEX('Pace of change parameters'!$E$20:$I$20,1,$B$6)</f>
        <v>9.0547645222140982E-3</v>
      </c>
      <c r="N34" s="101">
        <f>IF(INDEX('Pace of change parameters'!$E$28:$I$28,1,$B$6)=1,(1+L34)*D34,D34)</f>
        <v>63103.076153519265</v>
      </c>
      <c r="O34" s="87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0.57205113852194955</v>
      </c>
      <c r="P34" s="51">
        <v>6.3355520861580805E-2</v>
      </c>
      <c r="Q34" s="51">
        <v>6.1080090020428246E-2</v>
      </c>
      <c r="R34" s="9">
        <f>IF(INDEX('Pace of change parameters'!$E$29:$I$29,1,$B$6)=1,D34*(1+P34),D34)</f>
        <v>66356.574568325232</v>
      </c>
      <c r="S34" s="96">
        <f>IF(P34&lt;INDEX('Pace of change parameters'!$E$22:$I$22,1,$B$6),INDEX('Pace of change parameters'!$E$22:$I$22,1,$B$6),P34)</f>
        <v>6.3355520861580805E-2</v>
      </c>
      <c r="T34" s="125">
        <v>6.1080090020428246E-2</v>
      </c>
      <c r="U34" s="110">
        <f t="shared" si="11"/>
        <v>66356.574568325232</v>
      </c>
      <c r="V34" s="124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5">
        <f>MIN(S34, S34+(INDEX('Pace of change parameters'!$E$25:$I$25,1,$B$6)-S34)*(1-V34))</f>
        <v>6.3355520861580805E-2</v>
      </c>
      <c r="X34" s="125">
        <v>6.1080090020428246E-2</v>
      </c>
      <c r="Y34" s="101">
        <f t="shared" si="12"/>
        <v>66356.574568325232</v>
      </c>
      <c r="Z34" s="90">
        <v>-0.13950339801890765</v>
      </c>
      <c r="AA34" s="92">
        <f t="shared" si="13"/>
        <v>64410.342393439474</v>
      </c>
      <c r="AB34" s="92">
        <f>IF(INDEX('Pace of change parameters'!$E$27:$I$27,1,$B$6)=1,MAX(AA34,Y34),Y34)</f>
        <v>66356.574568325232</v>
      </c>
      <c r="AC34" s="90">
        <f t="shared" si="14"/>
        <v>6.3355520861580805E-2</v>
      </c>
      <c r="AD34" s="136">
        <v>6.1080090020428246E-2</v>
      </c>
      <c r="AE34" s="50">
        <v>66357</v>
      </c>
      <c r="AF34" s="50">
        <v>130.73593451822438</v>
      </c>
      <c r="AG34" s="15">
        <f t="shared" si="7"/>
        <v>6.3362338349117753E-2</v>
      </c>
      <c r="AH34" s="15">
        <f t="shared" si="8"/>
        <v>6.10868929195032E-2</v>
      </c>
      <c r="AI34" s="50"/>
      <c r="AJ34" s="50">
        <v>74852.523816072848</v>
      </c>
      <c r="AK34" s="50">
        <v>147.47373528251626</v>
      </c>
      <c r="AL34" s="15">
        <f t="shared" si="15"/>
        <v>-0.11349682526334037</v>
      </c>
      <c r="AM34" s="52">
        <f t="shared" si="16"/>
        <v>-0.11349682526334048</v>
      </c>
    </row>
    <row r="35" spans="1:39" x14ac:dyDescent="0.2">
      <c r="A35" s="178" t="s">
        <v>117</v>
      </c>
      <c r="B35" s="178" t="s">
        <v>118</v>
      </c>
      <c r="D35" s="61">
        <v>28054</v>
      </c>
      <c r="E35" s="66">
        <v>137.97139653374776</v>
      </c>
      <c r="F35" s="49"/>
      <c r="G35" s="81">
        <v>31932.099607320361</v>
      </c>
      <c r="H35" s="74">
        <v>155.73801479627997</v>
      </c>
      <c r="I35" s="83"/>
      <c r="J35" s="96">
        <f t="shared" si="9"/>
        <v>-0.12144831235686471</v>
      </c>
      <c r="K35" s="119">
        <f t="shared" si="10"/>
        <v>-0.11408016395850828</v>
      </c>
      <c r="L35" s="96">
        <v>1.751740292088777E-2</v>
      </c>
      <c r="M35" s="90">
        <f>INDEX('Pace of change parameters'!$E$20:$I$20,1,$B$6)</f>
        <v>9.0547645222140982E-3</v>
      </c>
      <c r="N35" s="101">
        <f>IF(INDEX('Pace of change parameters'!$E$28:$I$28,1,$B$6)=1,(1+L35)*D35,D35)</f>
        <v>28545.433221542586</v>
      </c>
      <c r="O35" s="87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0.36313501485584609</v>
      </c>
      <c r="P35" s="51">
        <v>5.0819776435524933E-2</v>
      </c>
      <c r="Q35" s="51">
        <v>4.2080163958508221E-2</v>
      </c>
      <c r="R35" s="9">
        <f>IF(INDEX('Pace of change parameters'!$E$29:$I$29,1,$B$6)=1,D35*(1+P35),D35)</f>
        <v>29479.698008122217</v>
      </c>
      <c r="S35" s="96">
        <f>IF(P35&lt;INDEX('Pace of change parameters'!$E$22:$I$22,1,$B$6),INDEX('Pace of change parameters'!$E$22:$I$22,1,$B$6),P35)</f>
        <v>5.0819776435524933E-2</v>
      </c>
      <c r="T35" s="125">
        <v>4.2080163958508221E-2</v>
      </c>
      <c r="U35" s="110">
        <f t="shared" si="11"/>
        <v>29479.698008122217</v>
      </c>
      <c r="V35" s="124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5">
        <f>MIN(S35, S35+(INDEX('Pace of change parameters'!$E$25:$I$25,1,$B$6)-S35)*(1-V35))</f>
        <v>5.0819776435524933E-2</v>
      </c>
      <c r="X35" s="125">
        <v>4.2080163958508221E-2</v>
      </c>
      <c r="Y35" s="101">
        <f t="shared" si="12"/>
        <v>29479.698008122217</v>
      </c>
      <c r="Z35" s="90">
        <v>-0.1206442489487709</v>
      </c>
      <c r="AA35" s="92">
        <f t="shared" si="13"/>
        <v>29136.790781729269</v>
      </c>
      <c r="AB35" s="92">
        <f>IF(INDEX('Pace of change parameters'!$E$27:$I$27,1,$B$6)=1,MAX(AA35,Y35),Y35)</f>
        <v>29479.698008122217</v>
      </c>
      <c r="AC35" s="90">
        <f t="shared" si="14"/>
        <v>5.0819776435524933E-2</v>
      </c>
      <c r="AD35" s="136">
        <v>4.2080163958508221E-2</v>
      </c>
      <c r="AE35" s="50">
        <v>29480</v>
      </c>
      <c r="AF35" s="50">
        <v>143.77872838470731</v>
      </c>
      <c r="AG35" s="15">
        <f t="shared" si="7"/>
        <v>5.0830541099308402E-2</v>
      </c>
      <c r="AH35" s="15">
        <f t="shared" si="8"/>
        <v>4.2090839093152699E-2</v>
      </c>
      <c r="AI35" s="50"/>
      <c r="AJ35" s="50">
        <v>33134.247142749206</v>
      </c>
      <c r="AK35" s="50">
        <v>161.60108277371447</v>
      </c>
      <c r="AL35" s="15">
        <f t="shared" si="15"/>
        <v>-0.1102861075130499</v>
      </c>
      <c r="AM35" s="52">
        <f t="shared" si="16"/>
        <v>-0.11028610751305001</v>
      </c>
    </row>
    <row r="36" spans="1:39" x14ac:dyDescent="0.2">
      <c r="A36" s="178" t="s">
        <v>119</v>
      </c>
      <c r="B36" s="178" t="s">
        <v>120</v>
      </c>
      <c r="D36" s="61">
        <v>35787</v>
      </c>
      <c r="E36" s="66">
        <v>144.39441256929817</v>
      </c>
      <c r="F36" s="49"/>
      <c r="G36" s="81">
        <v>31925.115305555621</v>
      </c>
      <c r="H36" s="74">
        <v>128.2801042062309</v>
      </c>
      <c r="I36" s="83"/>
      <c r="J36" s="96">
        <f t="shared" si="9"/>
        <v>0.1209669771739974</v>
      </c>
      <c r="K36" s="119">
        <f t="shared" si="10"/>
        <v>0.12561814213341238</v>
      </c>
      <c r="L36" s="96">
        <v>1.324157845914975E-2</v>
      </c>
      <c r="M36" s="90">
        <f>INDEX('Pace of change parameters'!$E$20:$I$20,1,$B$6)</f>
        <v>9.0547645222140982E-3</v>
      </c>
      <c r="N36" s="101">
        <f>IF(INDEX('Pace of change parameters'!$E$28:$I$28,1,$B$6)=1,(1+L36)*D36,D36)</f>
        <v>36260.876368317593</v>
      </c>
      <c r="O36" s="87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1">
        <v>1.324157845914975E-2</v>
      </c>
      <c r="Q36" s="51">
        <v>9.0547645222140982E-3</v>
      </c>
      <c r="R36" s="9">
        <f>IF(INDEX('Pace of change parameters'!$E$29:$I$29,1,$B$6)=1,D36*(1+P36),D36)</f>
        <v>36260.876368317593</v>
      </c>
      <c r="S36" s="96">
        <f>IF(P36&lt;INDEX('Pace of change parameters'!$E$22:$I$22,1,$B$6),INDEX('Pace of change parameters'!$E$22:$I$22,1,$B$6),P36)</f>
        <v>3.5655436588443112E-2</v>
      </c>
      <c r="T36" s="125">
        <v>3.1376006383490695E-2</v>
      </c>
      <c r="U36" s="110">
        <f t="shared" si="11"/>
        <v>37063.001109190613</v>
      </c>
      <c r="V36" s="124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0</v>
      </c>
      <c r="W36" s="125">
        <f>MIN(S36, S36+(INDEX('Pace of change parameters'!$E$25:$I$25,1,$B$6)-S36)*(1-V36))</f>
        <v>2.9055436588443118E-2</v>
      </c>
      <c r="X36" s="125">
        <v>2.4803278233137771E-2</v>
      </c>
      <c r="Y36" s="101">
        <f t="shared" si="12"/>
        <v>36826.806909190615</v>
      </c>
      <c r="Z36" s="90">
        <v>0</v>
      </c>
      <c r="AA36" s="92">
        <f t="shared" si="13"/>
        <v>33126.999903023723</v>
      </c>
      <c r="AB36" s="92">
        <f>IF(INDEX('Pace of change parameters'!$E$27:$I$27,1,$B$6)=1,MAX(AA36,Y36),Y36)</f>
        <v>36826.806909190615</v>
      </c>
      <c r="AC36" s="90">
        <f t="shared" si="14"/>
        <v>2.9055436588443229E-2</v>
      </c>
      <c r="AD36" s="136">
        <v>2.4803278233137771E-2</v>
      </c>
      <c r="AE36" s="50">
        <v>36827</v>
      </c>
      <c r="AF36" s="50">
        <v>147.97664322862329</v>
      </c>
      <c r="AG36" s="15">
        <f t="shared" si="7"/>
        <v>2.9060832145751281E-2</v>
      </c>
      <c r="AH36" s="15">
        <f t="shared" si="8"/>
        <v>2.4808651495471956E-2</v>
      </c>
      <c r="AI36" s="50"/>
      <c r="AJ36" s="50">
        <v>33126.999903023723</v>
      </c>
      <c r="AK36" s="50">
        <v>133.10946441155619</v>
      </c>
      <c r="AL36" s="15">
        <f t="shared" si="15"/>
        <v>0.11169137283206121</v>
      </c>
      <c r="AM36" s="52">
        <f t="shared" si="16"/>
        <v>0.11169137283206121</v>
      </c>
    </row>
    <row r="37" spans="1:39" x14ac:dyDescent="0.2">
      <c r="A37" s="178" t="s">
        <v>121</v>
      </c>
      <c r="B37" s="178" t="s">
        <v>122</v>
      </c>
      <c r="D37" s="61">
        <v>33933</v>
      </c>
      <c r="E37" s="66">
        <v>130.46386897095292</v>
      </c>
      <c r="F37" s="49"/>
      <c r="G37" s="81">
        <v>36666.415916556667</v>
      </c>
      <c r="H37" s="74">
        <v>139.47856657181589</v>
      </c>
      <c r="I37" s="83"/>
      <c r="J37" s="96">
        <f t="shared" si="9"/>
        <v>-7.454821662355049E-2</v>
      </c>
      <c r="K37" s="119">
        <f t="shared" si="10"/>
        <v>-6.4631418449668465E-2</v>
      </c>
      <c r="L37" s="96">
        <v>1.9867421243942696E-2</v>
      </c>
      <c r="M37" s="90">
        <f>INDEX('Pace of change parameters'!$E$20:$I$20,1,$B$6)</f>
        <v>9.0547645222140982E-3</v>
      </c>
      <c r="N37" s="101">
        <f>IF(INDEX('Pace of change parameters'!$E$28:$I$28,1,$B$6)=1,(1+L37)*D37,D37)</f>
        <v>34607.161205070704</v>
      </c>
      <c r="O37" s="87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1">
        <v>1.9867421243942696E-2</v>
      </c>
      <c r="Q37" s="51">
        <v>9.0547645222140982E-3</v>
      </c>
      <c r="R37" s="9">
        <f>IF(INDEX('Pace of change parameters'!$E$29:$I$29,1,$B$6)=1,D37*(1+P37),D37)</f>
        <v>34607.161205070704</v>
      </c>
      <c r="S37" s="96">
        <f>IF(P37&lt;INDEX('Pace of change parameters'!$E$22:$I$22,1,$B$6),INDEX('Pace of change parameters'!$E$22:$I$22,1,$B$6),P37)</f>
        <v>3.5655436588443112E-2</v>
      </c>
      <c r="T37" s="125">
        <v>2.4675394982482057E-2</v>
      </c>
      <c r="U37" s="110">
        <f t="shared" si="11"/>
        <v>35142.895929755643</v>
      </c>
      <c r="V37" s="124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5">
        <f>MIN(S37, S37+(INDEX('Pace of change parameters'!$E$25:$I$25,1,$B$6)-S37)*(1-V37))</f>
        <v>3.5655436588443112E-2</v>
      </c>
      <c r="X37" s="125">
        <v>2.4675394982482057E-2</v>
      </c>
      <c r="Y37" s="101">
        <f t="shared" si="12"/>
        <v>35142.895929755643</v>
      </c>
      <c r="Z37" s="90">
        <v>-7.1561886215185444E-2</v>
      </c>
      <c r="AA37" s="92">
        <f t="shared" si="13"/>
        <v>35324.095723330996</v>
      </c>
      <c r="AB37" s="92">
        <f>IF(INDEX('Pace of change parameters'!$E$27:$I$27,1,$B$6)=1,MAX(AA37,Y37),Y37)</f>
        <v>35142.895929755643</v>
      </c>
      <c r="AC37" s="90">
        <f t="shared" si="14"/>
        <v>3.5655436588443168E-2</v>
      </c>
      <c r="AD37" s="136">
        <v>2.4675394982482057E-2</v>
      </c>
      <c r="AE37" s="50">
        <v>35143</v>
      </c>
      <c r="AF37" s="50">
        <v>133.68351235060234</v>
      </c>
      <c r="AG37" s="15">
        <f t="shared" si="7"/>
        <v>3.5658503521645679E-2</v>
      </c>
      <c r="AH37" s="15">
        <f t="shared" si="8"/>
        <v>2.4678429399991764E-2</v>
      </c>
      <c r="AI37" s="50"/>
      <c r="AJ37" s="50">
        <v>38046.796225685874</v>
      </c>
      <c r="AK37" s="50">
        <v>144.72951521319547</v>
      </c>
      <c r="AL37" s="15">
        <f t="shared" si="15"/>
        <v>-7.6321701529378339E-2</v>
      </c>
      <c r="AM37" s="52">
        <f t="shared" si="16"/>
        <v>-7.6321701529378339E-2</v>
      </c>
    </row>
    <row r="38" spans="1:39" x14ac:dyDescent="0.2">
      <c r="A38" s="178" t="s">
        <v>123</v>
      </c>
      <c r="B38" s="178" t="s">
        <v>124</v>
      </c>
      <c r="D38" s="61">
        <v>21987</v>
      </c>
      <c r="E38" s="66">
        <v>122.0923452813949</v>
      </c>
      <c r="F38" s="49"/>
      <c r="G38" s="81">
        <v>21131.960465558848</v>
      </c>
      <c r="H38" s="74">
        <v>116.93757096166033</v>
      </c>
      <c r="I38" s="83"/>
      <c r="J38" s="96">
        <f t="shared" si="9"/>
        <v>4.0461912458841898E-2</v>
      </c>
      <c r="K38" s="119">
        <f t="shared" si="10"/>
        <v>4.4081421200587778E-2</v>
      </c>
      <c r="L38" s="96">
        <v>1.2565015591815776E-2</v>
      </c>
      <c r="M38" s="90">
        <f>INDEX('Pace of change parameters'!$E$20:$I$20,1,$B$6)</f>
        <v>9.0547645222140982E-3</v>
      </c>
      <c r="N38" s="101">
        <f>IF(INDEX('Pace of change parameters'!$E$28:$I$28,1,$B$6)=1,(1+L38)*D38,D38)</f>
        <v>22263.266997817253</v>
      </c>
      <c r="O38" s="87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1">
        <v>1.2565015591815776E-2</v>
      </c>
      <c r="Q38" s="51">
        <v>9.0547645222140982E-3</v>
      </c>
      <c r="R38" s="9">
        <f>IF(INDEX('Pace of change parameters'!$E$29:$I$29,1,$B$6)=1,D38*(1+P38),D38)</f>
        <v>22263.266997817253</v>
      </c>
      <c r="S38" s="96">
        <f>IF(P38&lt;INDEX('Pace of change parameters'!$E$22:$I$22,1,$B$6),INDEX('Pace of change parameters'!$E$22:$I$22,1,$B$6),P38)</f>
        <v>3.5655436588443112E-2</v>
      </c>
      <c r="T38" s="125">
        <v>3.2065138140398686E-2</v>
      </c>
      <c r="U38" s="110">
        <f t="shared" si="11"/>
        <v>22770.956084270099</v>
      </c>
      <c r="V38" s="124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5">
        <f>MIN(S38, S38+(INDEX('Pace of change parameters'!$E$25:$I$25,1,$B$6)-S38)*(1-V38))</f>
        <v>3.5655436588443112E-2</v>
      </c>
      <c r="X38" s="125">
        <v>3.2065138140398686E-2</v>
      </c>
      <c r="Y38" s="101">
        <f t="shared" si="12"/>
        <v>22770.956084270099</v>
      </c>
      <c r="Z38" s="90">
        <v>0</v>
      </c>
      <c r="AA38" s="92">
        <f t="shared" si="13"/>
        <v>21927.515236615232</v>
      </c>
      <c r="AB38" s="92">
        <f>IF(INDEX('Pace of change parameters'!$E$27:$I$27,1,$B$6)=1,MAX(AA38,Y38),Y38)</f>
        <v>22770.956084270099</v>
      </c>
      <c r="AC38" s="90">
        <f t="shared" si="14"/>
        <v>3.5655436588443168E-2</v>
      </c>
      <c r="AD38" s="136">
        <v>3.2065138140398686E-2</v>
      </c>
      <c r="AE38" s="50">
        <v>22771</v>
      </c>
      <c r="AF38" s="50">
        <v>126.00749621445728</v>
      </c>
      <c r="AG38" s="15">
        <f t="shared" si="7"/>
        <v>3.5657433938236283E-2</v>
      </c>
      <c r="AH38" s="15">
        <f t="shared" si="8"/>
        <v>3.2067128565995251E-2</v>
      </c>
      <c r="AI38" s="50"/>
      <c r="AJ38" s="50">
        <v>21927.515236615232</v>
      </c>
      <c r="AK38" s="50">
        <v>121.3399188955359</v>
      </c>
      <c r="AL38" s="15">
        <f t="shared" si="15"/>
        <v>3.8466955981236284E-2</v>
      </c>
      <c r="AM38" s="52">
        <f t="shared" si="16"/>
        <v>3.8466955981236506E-2</v>
      </c>
    </row>
    <row r="39" spans="1:39" x14ac:dyDescent="0.2">
      <c r="A39" s="178" t="s">
        <v>125</v>
      </c>
      <c r="B39" s="178" t="s">
        <v>126</v>
      </c>
      <c r="D39" s="61">
        <v>20810</v>
      </c>
      <c r="E39" s="66">
        <v>121.12428480795312</v>
      </c>
      <c r="F39" s="49"/>
      <c r="G39" s="81">
        <v>23552.775982401461</v>
      </c>
      <c r="H39" s="74">
        <v>135.92075423330647</v>
      </c>
      <c r="I39" s="83"/>
      <c r="J39" s="96">
        <f t="shared" si="9"/>
        <v>-0.11645234449012942</v>
      </c>
      <c r="K39" s="119">
        <f t="shared" si="10"/>
        <v>-0.1088610014623328</v>
      </c>
      <c r="L39" s="96">
        <v>1.7724450648991308E-2</v>
      </c>
      <c r="M39" s="90">
        <f>INDEX('Pace of change parameters'!$E$20:$I$20,1,$B$6)</f>
        <v>9.0547645222140982E-3</v>
      </c>
      <c r="N39" s="101">
        <f>IF(INDEX('Pace of change parameters'!$E$28:$I$28,1,$B$6)=1,(1+L39)*D39,D39)</f>
        <v>21178.845818005509</v>
      </c>
      <c r="O39" s="87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0.30574704429580163</v>
      </c>
      <c r="P39" s="51">
        <v>4.5769595679248987E-2</v>
      </c>
      <c r="Q39" s="51">
        <v>3.6861001462332732E-2</v>
      </c>
      <c r="R39" s="9">
        <f>IF(INDEX('Pace of change parameters'!$E$29:$I$29,1,$B$6)=1,D39*(1+P39),D39)</f>
        <v>21762.465286085171</v>
      </c>
      <c r="S39" s="96">
        <f>IF(P39&lt;INDEX('Pace of change parameters'!$E$22:$I$22,1,$B$6),INDEX('Pace of change parameters'!$E$22:$I$22,1,$B$6),P39)</f>
        <v>4.5769595679248987E-2</v>
      </c>
      <c r="T39" s="125">
        <v>3.6861001462332732E-2</v>
      </c>
      <c r="U39" s="110">
        <f t="shared" si="11"/>
        <v>21762.465286085171</v>
      </c>
      <c r="V39" s="124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5">
        <f>MIN(S39, S39+(INDEX('Pace of change parameters'!$E$25:$I$25,1,$B$6)-S39)*(1-V39))</f>
        <v>4.5769595679248987E-2</v>
      </c>
      <c r="X39" s="125">
        <v>3.6861001462332732E-2</v>
      </c>
      <c r="Y39" s="101">
        <f t="shared" si="12"/>
        <v>21762.465286085171</v>
      </c>
      <c r="Z39" s="90">
        <v>-0.11546375702391498</v>
      </c>
      <c r="AA39" s="92">
        <f t="shared" si="13"/>
        <v>21617.594478546209</v>
      </c>
      <c r="AB39" s="92">
        <f>IF(INDEX('Pace of change parameters'!$E$27:$I$27,1,$B$6)=1,MAX(AA39,Y39),Y39)</f>
        <v>21762.465286085171</v>
      </c>
      <c r="AC39" s="90">
        <f t="shared" si="14"/>
        <v>4.5769595679248987E-2</v>
      </c>
      <c r="AD39" s="136">
        <v>3.6861001462332732E-2</v>
      </c>
      <c r="AE39" s="50">
        <v>21762</v>
      </c>
      <c r="AF39" s="50">
        <v>125.58636212713746</v>
      </c>
      <c r="AG39" s="15">
        <f t="shared" si="7"/>
        <v>4.5747236905333999E-2</v>
      </c>
      <c r="AH39" s="15">
        <f t="shared" si="8"/>
        <v>3.6838833156035866E-2</v>
      </c>
      <c r="AI39" s="50"/>
      <c r="AJ39" s="50">
        <v>24439.467178656552</v>
      </c>
      <c r="AK39" s="50">
        <v>141.03776193792172</v>
      </c>
      <c r="AL39" s="15">
        <f t="shared" si="15"/>
        <v>-0.10955505531621557</v>
      </c>
      <c r="AM39" s="52">
        <f t="shared" si="16"/>
        <v>-0.10955505531621557</v>
      </c>
    </row>
    <row r="40" spans="1:39" x14ac:dyDescent="0.2">
      <c r="A40" s="178" t="s">
        <v>127</v>
      </c>
      <c r="B40" s="178" t="s">
        <v>128</v>
      </c>
      <c r="D40" s="61">
        <v>19273</v>
      </c>
      <c r="E40" s="66">
        <v>124.47122494978655</v>
      </c>
      <c r="F40" s="49"/>
      <c r="G40" s="81">
        <v>20646.206356567989</v>
      </c>
      <c r="H40" s="74">
        <v>133.32297810798866</v>
      </c>
      <c r="I40" s="83"/>
      <c r="J40" s="96">
        <f t="shared" si="9"/>
        <v>-6.6511316067086712E-2</v>
      </c>
      <c r="K40" s="119">
        <f t="shared" si="10"/>
        <v>-6.639330506878105E-2</v>
      </c>
      <c r="L40" s="96">
        <v>9.1823285325294268E-3</v>
      </c>
      <c r="M40" s="90">
        <f>INDEX('Pace of change parameters'!$E$20:$I$20,1,$B$6)</f>
        <v>9.0547645222140982E-3</v>
      </c>
      <c r="N40" s="101">
        <f>IF(INDEX('Pace of change parameters'!$E$28:$I$28,1,$B$6)=1,(1+L40)*D40,D40)</f>
        <v>19449.971017807438</v>
      </c>
      <c r="O40" s="87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1">
        <v>9.1823285325294268E-3</v>
      </c>
      <c r="Q40" s="51">
        <v>9.0547645222140982E-3</v>
      </c>
      <c r="R40" s="9">
        <f>IF(INDEX('Pace of change parameters'!$E$29:$I$29,1,$B$6)=1,D40*(1+P40),D40)</f>
        <v>19449.971017807438</v>
      </c>
      <c r="S40" s="96">
        <f>IF(P40&lt;INDEX('Pace of change parameters'!$E$22:$I$22,1,$B$6),INDEX('Pace of change parameters'!$E$22:$I$22,1,$B$6),P40)</f>
        <v>3.5655436588443112E-2</v>
      </c>
      <c r="T40" s="125">
        <v>3.5524526289024694E-2</v>
      </c>
      <c r="U40" s="110">
        <f t="shared" si="11"/>
        <v>19960.187229369065</v>
      </c>
      <c r="V40" s="124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5">
        <f>MIN(S40, S40+(INDEX('Pace of change parameters'!$E$25:$I$25,1,$B$6)-S40)*(1-V40))</f>
        <v>3.5655436588443112E-2</v>
      </c>
      <c r="X40" s="125">
        <v>3.5524526289024694E-2</v>
      </c>
      <c r="Y40" s="101">
        <f t="shared" si="12"/>
        <v>19960.187229369065</v>
      </c>
      <c r="Z40" s="90">
        <v>-7.3310718409912656E-2</v>
      </c>
      <c r="AA40" s="92">
        <f t="shared" si="13"/>
        <v>19852.903680189043</v>
      </c>
      <c r="AB40" s="92">
        <f>IF(INDEX('Pace of change parameters'!$E$27:$I$27,1,$B$6)=1,MAX(AA40,Y40),Y40)</f>
        <v>19960.187229369065</v>
      </c>
      <c r="AC40" s="90">
        <f t="shared" si="14"/>
        <v>3.5655436588443168E-2</v>
      </c>
      <c r="AD40" s="136">
        <v>3.5524526289024694E-2</v>
      </c>
      <c r="AE40" s="50">
        <v>19960</v>
      </c>
      <c r="AF40" s="50">
        <v>128.8917972181797</v>
      </c>
      <c r="AG40" s="15">
        <f t="shared" si="7"/>
        <v>3.5645721994500112E-2</v>
      </c>
      <c r="AH40" s="15">
        <f t="shared" si="8"/>
        <v>3.551481292303893E-2</v>
      </c>
      <c r="AI40" s="50"/>
      <c r="AJ40" s="50">
        <v>21423.473946006852</v>
      </c>
      <c r="AK40" s="50">
        <v>138.34218735258872</v>
      </c>
      <c r="AL40" s="15">
        <f t="shared" si="15"/>
        <v>-6.831170097320427E-2</v>
      </c>
      <c r="AM40" s="52">
        <f t="shared" si="16"/>
        <v>-6.8311700973204048E-2</v>
      </c>
    </row>
    <row r="41" spans="1:39" x14ac:dyDescent="0.2">
      <c r="A41" s="178" t="s">
        <v>129</v>
      </c>
      <c r="B41" s="178" t="s">
        <v>130</v>
      </c>
      <c r="D41" s="61">
        <v>15401</v>
      </c>
      <c r="E41" s="66">
        <v>124.33497218791123</v>
      </c>
      <c r="F41" s="49"/>
      <c r="G41" s="81">
        <v>15418.949100732021</v>
      </c>
      <c r="H41" s="74">
        <v>124.26700492593312</v>
      </c>
      <c r="I41" s="83"/>
      <c r="J41" s="96">
        <f t="shared" si="9"/>
        <v>-1.1640936496228882E-3</v>
      </c>
      <c r="K41" s="119">
        <f t="shared" si="10"/>
        <v>5.4694536187316345E-4</v>
      </c>
      <c r="L41" s="96">
        <v>1.0783308776437073E-2</v>
      </c>
      <c r="M41" s="90">
        <f>INDEX('Pace of change parameters'!$E$20:$I$20,1,$B$6)</f>
        <v>9.0547645222140982E-3</v>
      </c>
      <c r="N41" s="101">
        <f>IF(INDEX('Pace of change parameters'!$E$28:$I$28,1,$B$6)=1,(1+L41)*D41,D41)</f>
        <v>15567.073738465908</v>
      </c>
      <c r="O41" s="87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1">
        <v>1.0783308776437073E-2</v>
      </c>
      <c r="Q41" s="51">
        <v>9.0547645222140982E-3</v>
      </c>
      <c r="R41" s="9">
        <f>IF(INDEX('Pace of change parameters'!$E$29:$I$29,1,$B$6)=1,D41*(1+P41),D41)</f>
        <v>15567.073738465908</v>
      </c>
      <c r="S41" s="96">
        <f>IF(P41&lt;INDEX('Pace of change parameters'!$E$22:$I$22,1,$B$6),INDEX('Pace of change parameters'!$E$22:$I$22,1,$B$6),P41)</f>
        <v>3.5655436588443112E-2</v>
      </c>
      <c r="T41" s="125">
        <v>3.3884358416963689E-2</v>
      </c>
      <c r="U41" s="110">
        <f t="shared" si="11"/>
        <v>15950.129378898613</v>
      </c>
      <c r="V41" s="124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5">
        <f>MIN(S41, S41+(INDEX('Pace of change parameters'!$E$25:$I$25,1,$B$6)-S41)*(1-V41))</f>
        <v>3.5655436588443112E-2</v>
      </c>
      <c r="X41" s="125">
        <v>3.3884358416963689E-2</v>
      </c>
      <c r="Y41" s="101">
        <f t="shared" si="12"/>
        <v>15950.129378898613</v>
      </c>
      <c r="Z41" s="90">
        <v>-6.8664513348856149E-3</v>
      </c>
      <c r="AA41" s="92">
        <f t="shared" si="13"/>
        <v>15889.566890830401</v>
      </c>
      <c r="AB41" s="92">
        <f>IF(INDEX('Pace of change parameters'!$E$27:$I$27,1,$B$6)=1,MAX(AA41,Y41),Y41)</f>
        <v>15950.129378898613</v>
      </c>
      <c r="AC41" s="90">
        <f t="shared" si="14"/>
        <v>3.5655436588443168E-2</v>
      </c>
      <c r="AD41" s="136">
        <v>3.3884358416963689E-2</v>
      </c>
      <c r="AE41" s="50">
        <v>15950</v>
      </c>
      <c r="AF41" s="50">
        <v>128.54694023696686</v>
      </c>
      <c r="AG41" s="15">
        <f t="shared" ref="AG41:AG72" si="17">AE41/D41 - 1</f>
        <v>3.5647035906759328E-2</v>
      </c>
      <c r="AH41" s="15">
        <f t="shared" ref="AH41:AH72" si="18">AF41/E41 - 1</f>
        <v>3.3875972101316432E-2</v>
      </c>
      <c r="AI41" s="50"/>
      <c r="AJ41" s="50">
        <v>15999.426172026719</v>
      </c>
      <c r="AK41" s="50">
        <v>128.94528401011175</v>
      </c>
      <c r="AL41" s="15">
        <f t="shared" si="15"/>
        <v>-3.0892465451751727E-3</v>
      </c>
      <c r="AM41" s="52">
        <f t="shared" si="16"/>
        <v>-3.0892465451752837E-3</v>
      </c>
    </row>
    <row r="42" spans="1:39" x14ac:dyDescent="0.2">
      <c r="A42" s="178" t="s">
        <v>131</v>
      </c>
      <c r="B42" s="178" t="s">
        <v>132</v>
      </c>
      <c r="D42" s="61">
        <v>26565</v>
      </c>
      <c r="E42" s="66">
        <v>135.95954736448829</v>
      </c>
      <c r="F42" s="49"/>
      <c r="G42" s="81">
        <v>25500.939657772935</v>
      </c>
      <c r="H42" s="74">
        <v>129.97073687645479</v>
      </c>
      <c r="I42" s="83"/>
      <c r="J42" s="96">
        <f t="shared" si="9"/>
        <v>4.1726318971259113E-2</v>
      </c>
      <c r="K42" s="119">
        <f t="shared" si="10"/>
        <v>4.60781452191521E-2</v>
      </c>
      <c r="L42" s="96">
        <v>1.3270104895053869E-2</v>
      </c>
      <c r="M42" s="90">
        <f>INDEX('Pace of change parameters'!$E$20:$I$20,1,$B$6)</f>
        <v>9.0547645222140982E-3</v>
      </c>
      <c r="N42" s="101">
        <f>IF(INDEX('Pace of change parameters'!$E$28:$I$28,1,$B$6)=1,(1+L42)*D42,D42)</f>
        <v>26917.520336537105</v>
      </c>
      <c r="O42" s="87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1">
        <v>1.3270104895053869E-2</v>
      </c>
      <c r="Q42" s="51">
        <v>9.0547645222140982E-3</v>
      </c>
      <c r="R42" s="9">
        <f>IF(INDEX('Pace of change parameters'!$E$29:$I$29,1,$B$6)=1,D42*(1+P42),D42)</f>
        <v>26917.520336537105</v>
      </c>
      <c r="S42" s="96">
        <f>IF(P42&lt;INDEX('Pace of change parameters'!$E$22:$I$22,1,$B$6),INDEX('Pace of change parameters'!$E$22:$I$22,1,$B$6),P42)</f>
        <v>3.5655436588443112E-2</v>
      </c>
      <c r="T42" s="125">
        <v>3.1346970214954029E-2</v>
      </c>
      <c r="U42" s="110">
        <f t="shared" si="11"/>
        <v>27512.186672971991</v>
      </c>
      <c r="V42" s="124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5">
        <f>MIN(S42, S42+(INDEX('Pace of change parameters'!$E$25:$I$25,1,$B$6)-S42)*(1-V42))</f>
        <v>3.5655436588443112E-2</v>
      </c>
      <c r="X42" s="125">
        <v>3.1346970214954029E-2</v>
      </c>
      <c r="Y42" s="101">
        <f t="shared" si="12"/>
        <v>27512.186672971991</v>
      </c>
      <c r="Z42" s="90">
        <v>0</v>
      </c>
      <c r="AA42" s="92">
        <f t="shared" si="13"/>
        <v>26460.973358584884</v>
      </c>
      <c r="AB42" s="92">
        <f>IF(INDEX('Pace of change parameters'!$E$27:$I$27,1,$B$6)=1,MAX(AA42,Y42),Y42)</f>
        <v>27512.186672971991</v>
      </c>
      <c r="AC42" s="90">
        <f t="shared" si="14"/>
        <v>3.5655436588443168E-2</v>
      </c>
      <c r="AD42" s="136">
        <v>3.1346970214954029E-2</v>
      </c>
      <c r="AE42" s="50">
        <v>27512</v>
      </c>
      <c r="AF42" s="50">
        <v>140.22051582930982</v>
      </c>
      <c r="AG42" s="15">
        <f t="shared" si="17"/>
        <v>3.5648409561453098E-2</v>
      </c>
      <c r="AH42" s="15">
        <f t="shared" si="18"/>
        <v>3.1339972421344342E-2</v>
      </c>
      <c r="AI42" s="50"/>
      <c r="AJ42" s="50">
        <v>26460.973358584884</v>
      </c>
      <c r="AK42" s="50">
        <v>134.86374431834827</v>
      </c>
      <c r="AL42" s="15">
        <f t="shared" si="15"/>
        <v>3.971987829669632E-2</v>
      </c>
      <c r="AM42" s="52">
        <f t="shared" si="16"/>
        <v>3.971987829669632E-2</v>
      </c>
    </row>
    <row r="43" spans="1:39" x14ac:dyDescent="0.2">
      <c r="A43" s="178" t="s">
        <v>133</v>
      </c>
      <c r="B43" s="178" t="s">
        <v>134</v>
      </c>
      <c r="D43" s="61">
        <v>34064</v>
      </c>
      <c r="E43" s="66">
        <v>111.26971735061524</v>
      </c>
      <c r="F43" s="49"/>
      <c r="G43" s="81">
        <v>37418.311800621712</v>
      </c>
      <c r="H43" s="74">
        <v>121.65953804559958</v>
      </c>
      <c r="I43" s="83"/>
      <c r="J43" s="96">
        <f t="shared" si="9"/>
        <v>-8.9643589975269222E-2</v>
      </c>
      <c r="K43" s="119">
        <f t="shared" si="10"/>
        <v>-8.540079028649683E-2</v>
      </c>
      <c r="L43" s="96">
        <v>1.375755696012626E-2</v>
      </c>
      <c r="M43" s="90">
        <f>INDEX('Pace of change parameters'!$E$20:$I$20,1,$B$6)</f>
        <v>9.0547645222140982E-3</v>
      </c>
      <c r="N43" s="101">
        <f>IF(INDEX('Pace of change parameters'!$E$28:$I$28,1,$B$6)=1,(1+L43)*D43,D43)</f>
        <v>34532.637420289742</v>
      </c>
      <c r="O43" s="87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4.7787283648787766E-2</v>
      </c>
      <c r="P43" s="51">
        <v>1.8123837776778728E-2</v>
      </c>
      <c r="Q43" s="51">
        <v>1.3400790286496767E-2</v>
      </c>
      <c r="R43" s="9">
        <f>IF(INDEX('Pace of change parameters'!$E$29:$I$29,1,$B$6)=1,D43*(1+P43),D43)</f>
        <v>34681.37041002819</v>
      </c>
      <c r="S43" s="96">
        <f>IF(P43&lt;INDEX('Pace of change parameters'!$E$22:$I$22,1,$B$6),INDEX('Pace of change parameters'!$E$22:$I$22,1,$B$6),P43)</f>
        <v>3.5655436588443112E-2</v>
      </c>
      <c r="T43" s="125">
        <v>3.085106051052211E-2</v>
      </c>
      <c r="U43" s="110">
        <f t="shared" si="11"/>
        <v>35278.566791948731</v>
      </c>
      <c r="V43" s="124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5">
        <f>MIN(S43, S43+(INDEX('Pace of change parameters'!$E$25:$I$25,1,$B$6)-S43)*(1-V43))</f>
        <v>3.5655436588443112E-2</v>
      </c>
      <c r="X43" s="125">
        <v>3.085106051052211E-2</v>
      </c>
      <c r="Y43" s="101">
        <f t="shared" si="12"/>
        <v>35278.566791948731</v>
      </c>
      <c r="Z43" s="90">
        <v>-9.21773706274579E-2</v>
      </c>
      <c r="AA43" s="92">
        <f t="shared" si="13"/>
        <v>35248.028076763047</v>
      </c>
      <c r="AB43" s="92">
        <f>IF(INDEX('Pace of change parameters'!$E$27:$I$27,1,$B$6)=1,MAX(AA43,Y43),Y43)</f>
        <v>35278.566791948731</v>
      </c>
      <c r="AC43" s="90">
        <f t="shared" si="14"/>
        <v>3.5655436588443168E-2</v>
      </c>
      <c r="AD43" s="136">
        <v>3.085106051052211E-2</v>
      </c>
      <c r="AE43" s="50">
        <v>35279</v>
      </c>
      <c r="AF43" s="50">
        <v>114.70391463891202</v>
      </c>
      <c r="AG43" s="15">
        <f t="shared" si="17"/>
        <v>3.5668154062940438E-2</v>
      </c>
      <c r="AH43" s="15">
        <f t="shared" si="18"/>
        <v>3.0863718989017519E-2</v>
      </c>
      <c r="AI43" s="50"/>
      <c r="AJ43" s="50">
        <v>38826.998728953644</v>
      </c>
      <c r="AK43" s="50">
        <v>126.23965384197524</v>
      </c>
      <c r="AL43" s="15">
        <f t="shared" si="15"/>
        <v>-9.1379680250893824E-2</v>
      </c>
      <c r="AM43" s="52">
        <f t="shared" si="16"/>
        <v>-9.1379680250893824E-2</v>
      </c>
    </row>
    <row r="44" spans="1:39" x14ac:dyDescent="0.2">
      <c r="A44" s="178" t="s">
        <v>135</v>
      </c>
      <c r="B44" s="178" t="s">
        <v>136</v>
      </c>
      <c r="D44" s="61">
        <v>29857</v>
      </c>
      <c r="E44" s="66">
        <v>122.45107206719491</v>
      </c>
      <c r="F44" s="49"/>
      <c r="G44" s="81">
        <v>31506.496223882161</v>
      </c>
      <c r="H44" s="74">
        <v>128.47561390742027</v>
      </c>
      <c r="I44" s="83"/>
      <c r="J44" s="96">
        <f t="shared" si="9"/>
        <v>-5.2354162524483772E-2</v>
      </c>
      <c r="K44" s="119">
        <f t="shared" si="10"/>
        <v>-4.6892493112090872E-2</v>
      </c>
      <c r="L44" s="96">
        <v>1.487035862380548E-2</v>
      </c>
      <c r="M44" s="90">
        <f>INDEX('Pace of change parameters'!$E$20:$I$20,1,$B$6)</f>
        <v>9.0547645222140982E-3</v>
      </c>
      <c r="N44" s="101">
        <f>IF(INDEX('Pace of change parameters'!$E$28:$I$28,1,$B$6)=1,(1+L44)*D44,D44)</f>
        <v>30300.984297430961</v>
      </c>
      <c r="O44" s="87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1">
        <v>1.487035862380548E-2</v>
      </c>
      <c r="Q44" s="51">
        <v>9.0547645222140982E-3</v>
      </c>
      <c r="R44" s="9">
        <f>IF(INDEX('Pace of change parameters'!$E$29:$I$29,1,$B$6)=1,D44*(1+P44),D44)</f>
        <v>30300.984297430961</v>
      </c>
      <c r="S44" s="96">
        <f>IF(P44&lt;INDEX('Pace of change parameters'!$E$22:$I$22,1,$B$6),INDEX('Pace of change parameters'!$E$22:$I$22,1,$B$6),P44)</f>
        <v>3.5655436588443112E-2</v>
      </c>
      <c r="T44" s="125">
        <v>2.972073606524317E-2</v>
      </c>
      <c r="U44" s="110">
        <f t="shared" si="11"/>
        <v>30921.564370221149</v>
      </c>
      <c r="V44" s="124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5">
        <f>MIN(S44, S44+(INDEX('Pace of change parameters'!$E$25:$I$25,1,$B$6)-S44)*(1-V44))</f>
        <v>3.5655436588443112E-2</v>
      </c>
      <c r="X44" s="125">
        <v>2.972073606524317E-2</v>
      </c>
      <c r="Y44" s="101">
        <f t="shared" si="12"/>
        <v>30921.564370221149</v>
      </c>
      <c r="Z44" s="90">
        <v>-5.3954394681000606E-2</v>
      </c>
      <c r="AA44" s="92">
        <f t="shared" si="13"/>
        <v>30928.710491190774</v>
      </c>
      <c r="AB44" s="92">
        <f>IF(INDEX('Pace of change parameters'!$E$27:$I$27,1,$B$6)=1,MAX(AA44,Y44),Y44)</f>
        <v>30921.564370221149</v>
      </c>
      <c r="AC44" s="90">
        <f t="shared" si="14"/>
        <v>3.5655436588443168E-2</v>
      </c>
      <c r="AD44" s="136">
        <v>2.972073606524317E-2</v>
      </c>
      <c r="AE44" s="50">
        <v>30922</v>
      </c>
      <c r="AF44" s="50">
        <v>126.092184450326</v>
      </c>
      <c r="AG44" s="15">
        <f t="shared" si="17"/>
        <v>3.5670027129316439E-2</v>
      </c>
      <c r="AH44" s="15">
        <f t="shared" si="18"/>
        <v>2.9735242996754119E-2</v>
      </c>
      <c r="AI44" s="50"/>
      <c r="AJ44" s="50">
        <v>32692.621071646801</v>
      </c>
      <c r="AK44" s="50">
        <v>133.31233446512849</v>
      </c>
      <c r="AL44" s="15">
        <f t="shared" si="15"/>
        <v>-5.4159654796916867E-2</v>
      </c>
      <c r="AM44" s="52">
        <f t="shared" si="16"/>
        <v>-5.4159654796916867E-2</v>
      </c>
    </row>
    <row r="45" spans="1:39" x14ac:dyDescent="0.2">
      <c r="A45" s="178" t="s">
        <v>137</v>
      </c>
      <c r="B45" s="178" t="s">
        <v>138</v>
      </c>
      <c r="D45" s="61">
        <v>28625</v>
      </c>
      <c r="E45" s="66">
        <v>119.80797240963653</v>
      </c>
      <c r="F45" s="49"/>
      <c r="G45" s="81">
        <v>28195.312857650104</v>
      </c>
      <c r="H45" s="74">
        <v>117.18077713213108</v>
      </c>
      <c r="I45" s="83"/>
      <c r="J45" s="96">
        <f t="shared" si="9"/>
        <v>1.523966570327695E-2</v>
      </c>
      <c r="K45" s="119">
        <f t="shared" si="10"/>
        <v>2.2420019236969901E-2</v>
      </c>
      <c r="L45" s="96">
        <v>1.6191374909779732E-2</v>
      </c>
      <c r="M45" s="90">
        <f>INDEX('Pace of change parameters'!$E$20:$I$20,1,$B$6)</f>
        <v>9.0547645222140982E-3</v>
      </c>
      <c r="N45" s="101">
        <f>IF(INDEX('Pace of change parameters'!$E$28:$I$28,1,$B$6)=1,(1+L45)*D45,D45)</f>
        <v>29088.478106792445</v>
      </c>
      <c r="O45" s="87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1">
        <v>1.6191374909779732E-2</v>
      </c>
      <c r="Q45" s="51">
        <v>9.0547645222140982E-3</v>
      </c>
      <c r="R45" s="9">
        <f>IF(INDEX('Pace of change parameters'!$E$29:$I$29,1,$B$6)=1,D45*(1+P45),D45)</f>
        <v>29088.478106792445</v>
      </c>
      <c r="S45" s="96">
        <f>IF(P45&lt;INDEX('Pace of change parameters'!$E$22:$I$22,1,$B$6),INDEX('Pace of change parameters'!$E$22:$I$22,1,$B$6),P45)</f>
        <v>3.5655436588443112E-2</v>
      </c>
      <c r="T45" s="125">
        <v>2.8382132042483965E-2</v>
      </c>
      <c r="U45" s="110">
        <f t="shared" si="11"/>
        <v>29645.636872344185</v>
      </c>
      <c r="V45" s="124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5">
        <f>MIN(S45, S45+(INDEX('Pace of change parameters'!$E$25:$I$25,1,$B$6)-S45)*(1-V45))</f>
        <v>3.5655436588443112E-2</v>
      </c>
      <c r="X45" s="125">
        <v>2.8382132042483965E-2</v>
      </c>
      <c r="Y45" s="101">
        <f t="shared" si="12"/>
        <v>29645.636872344185</v>
      </c>
      <c r="Z45" s="90">
        <v>0</v>
      </c>
      <c r="AA45" s="92">
        <f t="shared" si="13"/>
        <v>29256.781607882207</v>
      </c>
      <c r="AB45" s="92">
        <f>IF(INDEX('Pace of change parameters'!$E$27:$I$27,1,$B$6)=1,MAX(AA45,Y45),Y45)</f>
        <v>29645.636872344185</v>
      </c>
      <c r="AC45" s="90">
        <f t="shared" si="14"/>
        <v>3.5655436588443168E-2</v>
      </c>
      <c r="AD45" s="136">
        <v>2.8382132042483965E-2</v>
      </c>
      <c r="AE45" s="50">
        <v>29646</v>
      </c>
      <c r="AF45" s="50">
        <v>123.20988727445845</v>
      </c>
      <c r="AG45" s="15">
        <f t="shared" si="17"/>
        <v>3.5668122270742453E-2</v>
      </c>
      <c r="AH45" s="15">
        <f t="shared" si="18"/>
        <v>2.8394728634505206E-2</v>
      </c>
      <c r="AI45" s="50"/>
      <c r="AJ45" s="50">
        <v>29256.781607882207</v>
      </c>
      <c r="AK45" s="50">
        <v>121.59228104704229</v>
      </c>
      <c r="AL45" s="15">
        <f t="shared" si="15"/>
        <v>1.3303527275636107E-2</v>
      </c>
      <c r="AM45" s="52">
        <f t="shared" si="16"/>
        <v>1.3303527275636329E-2</v>
      </c>
    </row>
    <row r="46" spans="1:39" x14ac:dyDescent="0.2">
      <c r="A46" s="178" t="s">
        <v>139</v>
      </c>
      <c r="B46" s="178" t="s">
        <v>140</v>
      </c>
      <c r="D46" s="61">
        <v>12065</v>
      </c>
      <c r="E46" s="66">
        <v>116.30485077504434</v>
      </c>
      <c r="F46" s="49"/>
      <c r="G46" s="81">
        <v>12094.953932383687</v>
      </c>
      <c r="H46" s="74">
        <v>116.38842467061039</v>
      </c>
      <c r="I46" s="83"/>
      <c r="J46" s="96">
        <f t="shared" si="9"/>
        <v>-2.4765644045561253E-3</v>
      </c>
      <c r="K46" s="119">
        <f t="shared" si="10"/>
        <v>-7.1806020059617115E-4</v>
      </c>
      <c r="L46" s="96">
        <v>1.0833596960751146E-2</v>
      </c>
      <c r="M46" s="90">
        <f>INDEX('Pace of change parameters'!$E$20:$I$20,1,$B$6)</f>
        <v>9.0547645222140982E-3</v>
      </c>
      <c r="N46" s="101">
        <f>IF(INDEX('Pace of change parameters'!$E$28:$I$28,1,$B$6)=1,(1+L46)*D46,D46)</f>
        <v>12195.707347331463</v>
      </c>
      <c r="O46" s="87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1">
        <v>1.0833596960751146E-2</v>
      </c>
      <c r="Q46" s="51">
        <v>9.0547645222140982E-3</v>
      </c>
      <c r="R46" s="9">
        <f>IF(INDEX('Pace of change parameters'!$E$29:$I$29,1,$B$6)=1,D46*(1+P46),D46)</f>
        <v>12195.707347331463</v>
      </c>
      <c r="S46" s="96">
        <f>IF(P46&lt;INDEX('Pace of change parameters'!$E$22:$I$22,1,$B$6),INDEX('Pace of change parameters'!$E$22:$I$22,1,$B$6),P46)</f>
        <v>3.5655436588443112E-2</v>
      </c>
      <c r="T46" s="125">
        <v>3.3832923475216825E-2</v>
      </c>
      <c r="U46" s="110">
        <f t="shared" si="11"/>
        <v>12495.182842439566</v>
      </c>
      <c r="V46" s="124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5">
        <f>MIN(S46, S46+(INDEX('Pace of change parameters'!$E$25:$I$25,1,$B$6)-S46)*(1-V46))</f>
        <v>3.5655436588443112E-2</v>
      </c>
      <c r="X46" s="125">
        <v>3.3832923475216825E-2</v>
      </c>
      <c r="Y46" s="101">
        <f t="shared" si="12"/>
        <v>12495.182842439566</v>
      </c>
      <c r="Z46" s="90">
        <v>-8.1220840357399959E-3</v>
      </c>
      <c r="AA46" s="92">
        <f t="shared" si="13"/>
        <v>12448.358049308757</v>
      </c>
      <c r="AB46" s="92">
        <f>IF(INDEX('Pace of change parameters'!$E$27:$I$27,1,$B$6)=1,MAX(AA46,Y46),Y46)</f>
        <v>12495.182842439566</v>
      </c>
      <c r="AC46" s="90">
        <f t="shared" si="14"/>
        <v>3.5655436588443168E-2</v>
      </c>
      <c r="AD46" s="136">
        <v>3.3832923475216825E-2</v>
      </c>
      <c r="AE46" s="50">
        <v>12495</v>
      </c>
      <c r="AF46" s="50">
        <v>120.23802441822671</v>
      </c>
      <c r="AG46" s="15">
        <f t="shared" si="17"/>
        <v>3.5640281806879504E-2</v>
      </c>
      <c r="AH46" s="15">
        <f t="shared" si="18"/>
        <v>3.3817795362550029E-2</v>
      </c>
      <c r="AI46" s="50"/>
      <c r="AJ46" s="50">
        <v>12550.292580319234</v>
      </c>
      <c r="AK46" s="50">
        <v>120.77009889782421</v>
      </c>
      <c r="AL46" s="15">
        <f t="shared" si="15"/>
        <v>-4.4056805819763234E-3</v>
      </c>
      <c r="AM46" s="52">
        <f t="shared" si="16"/>
        <v>-4.4056805819762124E-3</v>
      </c>
    </row>
    <row r="47" spans="1:39" x14ac:dyDescent="0.2">
      <c r="A47" s="178" t="s">
        <v>141</v>
      </c>
      <c r="B47" s="178" t="s">
        <v>142</v>
      </c>
      <c r="D47" s="61">
        <v>25031</v>
      </c>
      <c r="E47" s="66">
        <v>116.71585976004961</v>
      </c>
      <c r="F47" s="49"/>
      <c r="G47" s="81">
        <v>25373.210877992693</v>
      </c>
      <c r="H47" s="74">
        <v>117.41390897761698</v>
      </c>
      <c r="I47" s="83"/>
      <c r="J47" s="96">
        <f t="shared" si="9"/>
        <v>-1.3487093913270076E-2</v>
      </c>
      <c r="K47" s="119">
        <f t="shared" si="10"/>
        <v>-5.9452003910409612E-3</v>
      </c>
      <c r="L47" s="96">
        <v>1.6768990605998901E-2</v>
      </c>
      <c r="M47" s="90">
        <f>INDEX('Pace of change parameters'!$E$20:$I$20,1,$B$6)</f>
        <v>9.0547645222140982E-3</v>
      </c>
      <c r="N47" s="101">
        <f>IF(INDEX('Pace of change parameters'!$E$28:$I$28,1,$B$6)=1,(1+L47)*D47,D47)</f>
        <v>25450.744603858759</v>
      </c>
      <c r="O47" s="87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1">
        <v>1.6768990605998901E-2</v>
      </c>
      <c r="Q47" s="51">
        <v>9.0547645222140982E-3</v>
      </c>
      <c r="R47" s="9">
        <f>IF(INDEX('Pace of change parameters'!$E$29:$I$29,1,$B$6)=1,D47*(1+P47),D47)</f>
        <v>25450.744603858759</v>
      </c>
      <c r="S47" s="96">
        <f>IF(P47&lt;INDEX('Pace of change parameters'!$E$22:$I$22,1,$B$6),INDEX('Pace of change parameters'!$E$22:$I$22,1,$B$6),P47)</f>
        <v>3.5655436588443112E-2</v>
      </c>
      <c r="T47" s="125">
        <v>2.7797919043595298E-2</v>
      </c>
      <c r="U47" s="110">
        <f t="shared" si="11"/>
        <v>25923.49123324532</v>
      </c>
      <c r="V47" s="124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5">
        <f>MIN(S47, S47+(INDEX('Pace of change parameters'!$E$25:$I$25,1,$B$6)-S47)*(1-V47))</f>
        <v>3.5655436588443112E-2</v>
      </c>
      <c r="X47" s="125">
        <v>2.7797919043595298E-2</v>
      </c>
      <c r="Y47" s="101">
        <f t="shared" si="12"/>
        <v>25923.49123324532</v>
      </c>
      <c r="Z47" s="90">
        <v>-1.331049454538269E-2</v>
      </c>
      <c r="AA47" s="92">
        <f t="shared" si="13"/>
        <v>25977.991470881749</v>
      </c>
      <c r="AB47" s="92">
        <f>IF(INDEX('Pace of change parameters'!$E$27:$I$27,1,$B$6)=1,MAX(AA47,Y47),Y47)</f>
        <v>25923.49123324532</v>
      </c>
      <c r="AC47" s="90">
        <f t="shared" si="14"/>
        <v>3.5655436588443168E-2</v>
      </c>
      <c r="AD47" s="136">
        <v>2.7797919043595298E-2</v>
      </c>
      <c r="AE47" s="50">
        <v>25923</v>
      </c>
      <c r="AF47" s="50">
        <v>119.95804461100816</v>
      </c>
      <c r="AG47" s="15">
        <f t="shared" si="17"/>
        <v>3.5635811593623945E-2</v>
      </c>
      <c r="AH47" s="15">
        <f t="shared" si="18"/>
        <v>2.7778442943606763E-2</v>
      </c>
      <c r="AI47" s="50"/>
      <c r="AJ47" s="50">
        <v>26328.435974306209</v>
      </c>
      <c r="AK47" s="50">
        <v>121.83418960552004</v>
      </c>
      <c r="AL47" s="15">
        <f t="shared" si="15"/>
        <v>-1.5399166691932309E-2</v>
      </c>
      <c r="AM47" s="52">
        <f t="shared" si="16"/>
        <v>-1.5399166691932198E-2</v>
      </c>
    </row>
    <row r="48" spans="1:39" x14ac:dyDescent="0.2">
      <c r="A48" s="178" t="s">
        <v>143</v>
      </c>
      <c r="B48" s="178" t="s">
        <v>144</v>
      </c>
      <c r="D48" s="61">
        <v>32990</v>
      </c>
      <c r="E48" s="66">
        <v>127.20262193946404</v>
      </c>
      <c r="F48" s="49"/>
      <c r="G48" s="81">
        <v>31458.747140245021</v>
      </c>
      <c r="H48" s="74">
        <v>120.94859758417364</v>
      </c>
      <c r="I48" s="83"/>
      <c r="J48" s="96">
        <f t="shared" si="9"/>
        <v>4.8674947318421813E-2</v>
      </c>
      <c r="K48" s="119">
        <f t="shared" si="10"/>
        <v>5.1708117995646452E-2</v>
      </c>
      <c r="L48" s="96">
        <v>1.1973338415190993E-2</v>
      </c>
      <c r="M48" s="90">
        <f>INDEX('Pace of change parameters'!$E$20:$I$20,1,$B$6)</f>
        <v>9.0547645222140982E-3</v>
      </c>
      <c r="N48" s="101">
        <f>IF(INDEX('Pace of change parameters'!$E$28:$I$28,1,$B$6)=1,(1+L48)*D48,D48)</f>
        <v>33385.000434317153</v>
      </c>
      <c r="O48" s="87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1">
        <v>1.1973338415190993E-2</v>
      </c>
      <c r="Q48" s="51">
        <v>9.0547645222140982E-3</v>
      </c>
      <c r="R48" s="9">
        <f>IF(INDEX('Pace of change parameters'!$E$29:$I$29,1,$B$6)=1,D48*(1+P48),D48)</f>
        <v>33385.000434317153</v>
      </c>
      <c r="S48" s="96">
        <f>IF(P48&lt;INDEX('Pace of change parameters'!$E$22:$I$22,1,$B$6),INDEX('Pace of change parameters'!$E$22:$I$22,1,$B$6),P48)</f>
        <v>3.5655436588443112E-2</v>
      </c>
      <c r="T48" s="125">
        <v>3.2668562523084699E-2</v>
      </c>
      <c r="U48" s="110">
        <f t="shared" si="11"/>
        <v>34166.272853052738</v>
      </c>
      <c r="V48" s="124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5">
        <f>MIN(S48, S48+(INDEX('Pace of change parameters'!$E$25:$I$25,1,$B$6)-S48)*(1-V48))</f>
        <v>3.5655436588443112E-2</v>
      </c>
      <c r="X48" s="125">
        <v>3.2668562523084699E-2</v>
      </c>
      <c r="Y48" s="101">
        <f t="shared" si="12"/>
        <v>34166.272853052738</v>
      </c>
      <c r="Z48" s="90">
        <v>0</v>
      </c>
      <c r="AA48" s="92">
        <f t="shared" si="13"/>
        <v>32643.074378584686</v>
      </c>
      <c r="AB48" s="92">
        <f>IF(INDEX('Pace of change parameters'!$E$27:$I$27,1,$B$6)=1,MAX(AA48,Y48),Y48)</f>
        <v>34166.272853052738</v>
      </c>
      <c r="AC48" s="90">
        <f t="shared" si="14"/>
        <v>3.5655436588443168E-2</v>
      </c>
      <c r="AD48" s="136">
        <v>3.2668562523084699E-2</v>
      </c>
      <c r="AE48" s="50">
        <v>34166</v>
      </c>
      <c r="AF48" s="50">
        <v>131.35709971661291</v>
      </c>
      <c r="AG48" s="15">
        <f t="shared" si="17"/>
        <v>3.5647165807820569E-2</v>
      </c>
      <c r="AH48" s="15">
        <f t="shared" si="18"/>
        <v>3.2660315595743006E-2</v>
      </c>
      <c r="AI48" s="50"/>
      <c r="AJ48" s="50">
        <v>32643.074378584686</v>
      </c>
      <c r="AK48" s="50">
        <v>125.50194860986247</v>
      </c>
      <c r="AL48" s="15">
        <f t="shared" si="15"/>
        <v>4.6653866108102182E-2</v>
      </c>
      <c r="AM48" s="52">
        <f t="shared" si="16"/>
        <v>4.6653866108102182E-2</v>
      </c>
    </row>
    <row r="49" spans="1:39" x14ac:dyDescent="0.2">
      <c r="A49" s="178" t="s">
        <v>145</v>
      </c>
      <c r="B49" s="178" t="s">
        <v>146</v>
      </c>
      <c r="D49" s="61">
        <v>12344</v>
      </c>
      <c r="E49" s="66">
        <v>110.31475093388622</v>
      </c>
      <c r="F49" s="49"/>
      <c r="G49" s="81">
        <v>13514.371961167759</v>
      </c>
      <c r="H49" s="74">
        <v>120.67877483977324</v>
      </c>
      <c r="I49" s="83"/>
      <c r="J49" s="96">
        <f t="shared" si="9"/>
        <v>-8.6602023721909505E-2</v>
      </c>
      <c r="K49" s="119">
        <f t="shared" si="10"/>
        <v>-8.5881083228160682E-2</v>
      </c>
      <c r="L49" s="96">
        <v>9.851206444626337E-3</v>
      </c>
      <c r="M49" s="90">
        <f>INDEX('Pace of change parameters'!$E$20:$I$20,1,$B$6)</f>
        <v>9.0547645222140982E-3</v>
      </c>
      <c r="N49" s="101">
        <f>IF(INDEX('Pace of change parameters'!$E$28:$I$28,1,$B$6)=1,(1+L49)*D49,D49)</f>
        <v>12465.603292352467</v>
      </c>
      <c r="O49" s="87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5.3068406284191426E-2</v>
      </c>
      <c r="P49" s="51">
        <v>1.4681334539996982E-2</v>
      </c>
      <c r="Q49" s="51">
        <v>1.3881083228160618E-2</v>
      </c>
      <c r="R49" s="9">
        <f>IF(INDEX('Pace of change parameters'!$E$29:$I$29,1,$B$6)=1,D49*(1+P49),D49)</f>
        <v>12525.226393561723</v>
      </c>
      <c r="S49" s="96">
        <f>IF(P49&lt;INDEX('Pace of change parameters'!$E$22:$I$22,1,$B$6),INDEX('Pace of change parameters'!$E$22:$I$22,1,$B$6),P49)</f>
        <v>3.5655436588443112E-2</v>
      </c>
      <c r="T49" s="125">
        <v>3.4838643578137152E-2</v>
      </c>
      <c r="U49" s="110">
        <f t="shared" si="11"/>
        <v>12784.130709247742</v>
      </c>
      <c r="V49" s="124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5">
        <f>MIN(S49, S49+(INDEX('Pace of change parameters'!$E$25:$I$25,1,$B$6)-S49)*(1-V49))</f>
        <v>3.5655436588443112E-2</v>
      </c>
      <c r="X49" s="125">
        <v>3.4838643578137152E-2</v>
      </c>
      <c r="Y49" s="101">
        <f t="shared" si="12"/>
        <v>12784.130709247742</v>
      </c>
      <c r="Z49" s="90">
        <v>-9.26541049134052E-2</v>
      </c>
      <c r="AA49" s="92">
        <f t="shared" si="13"/>
        <v>12723.845256732864</v>
      </c>
      <c r="AB49" s="92">
        <f>IF(INDEX('Pace of change parameters'!$E$27:$I$27,1,$B$6)=1,MAX(AA49,Y49),Y49)</f>
        <v>12784.130709247742</v>
      </c>
      <c r="AC49" s="90">
        <f t="shared" si="14"/>
        <v>3.5655436588443168E-2</v>
      </c>
      <c r="AD49" s="136">
        <v>3.4838643578137152E-2</v>
      </c>
      <c r="AE49" s="50">
        <v>12784</v>
      </c>
      <c r="AF49" s="50">
        <v>114.15680003366975</v>
      </c>
      <c r="AG49" s="15">
        <f t="shared" si="17"/>
        <v>3.5644847699286997E-2</v>
      </c>
      <c r="AH49" s="15">
        <f t="shared" si="18"/>
        <v>3.4828063040147406E-2</v>
      </c>
      <c r="AI49" s="50"/>
      <c r="AJ49" s="50">
        <v>14023.147429920904</v>
      </c>
      <c r="AK49" s="50">
        <v>125.22196785044983</v>
      </c>
      <c r="AL49" s="15">
        <f t="shared" si="15"/>
        <v>-8.8364430033514463E-2</v>
      </c>
      <c r="AM49" s="52">
        <f t="shared" si="16"/>
        <v>-8.8364430033514463E-2</v>
      </c>
    </row>
    <row r="50" spans="1:39" x14ac:dyDescent="0.2">
      <c r="A50" s="178" t="s">
        <v>147</v>
      </c>
      <c r="B50" s="178" t="s">
        <v>148</v>
      </c>
      <c r="D50" s="61">
        <v>44049</v>
      </c>
      <c r="E50" s="66">
        <v>136.15962412290193</v>
      </c>
      <c r="F50" s="49"/>
      <c r="G50" s="81">
        <v>40755.547665900587</v>
      </c>
      <c r="H50" s="74">
        <v>125.285171494464</v>
      </c>
      <c r="I50" s="83"/>
      <c r="J50" s="96">
        <f t="shared" si="9"/>
        <v>8.0809914789955917E-2</v>
      </c>
      <c r="K50" s="119">
        <f t="shared" si="10"/>
        <v>8.6797603409262569E-2</v>
      </c>
      <c r="L50" s="96">
        <v>1.4644929496747228E-2</v>
      </c>
      <c r="M50" s="90">
        <f>INDEX('Pace of change parameters'!$E$20:$I$20,1,$B$6)</f>
        <v>9.0547645222140982E-3</v>
      </c>
      <c r="N50" s="101">
        <f>IF(INDEX('Pace of change parameters'!$E$28:$I$28,1,$B$6)=1,(1+L50)*D50,D50)</f>
        <v>44694.094499402221</v>
      </c>
      <c r="O50" s="87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1">
        <v>1.4644929496747228E-2</v>
      </c>
      <c r="Q50" s="51">
        <v>9.0547645222140982E-3</v>
      </c>
      <c r="R50" s="9">
        <f>IF(INDEX('Pace of change parameters'!$E$29:$I$29,1,$B$6)=1,D50*(1+P50),D50)</f>
        <v>44694.094499402221</v>
      </c>
      <c r="S50" s="96">
        <f>IF(P50&lt;INDEX('Pace of change parameters'!$E$22:$I$22,1,$B$6),INDEX('Pace of change parameters'!$E$22:$I$22,1,$B$6),P50)</f>
        <v>3.5655436588443112E-2</v>
      </c>
      <c r="T50" s="125">
        <v>2.9949514665418286E-2</v>
      </c>
      <c r="U50" s="110">
        <f t="shared" si="11"/>
        <v>45619.586326284334</v>
      </c>
      <c r="V50" s="124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0.38380170420088178</v>
      </c>
      <c r="W50" s="125">
        <f>MIN(S50, S50+(INDEX('Pace of change parameters'!$E$25:$I$25,1,$B$6)-S50)*(1-V50))</f>
        <v>3.1588527836168938E-2</v>
      </c>
      <c r="X50" s="125">
        <v>2.5905012461682198E-2</v>
      </c>
      <c r="Y50" s="101">
        <f t="shared" si="12"/>
        <v>45440.443062655409</v>
      </c>
      <c r="Z50" s="90">
        <v>0</v>
      </c>
      <c r="AA50" s="92">
        <f t="shared" si="13"/>
        <v>42289.87149001842</v>
      </c>
      <c r="AB50" s="92">
        <f>IF(INDEX('Pace of change parameters'!$E$27:$I$27,1,$B$6)=1,MAX(AA50,Y50),Y50)</f>
        <v>45440.443062655409</v>
      </c>
      <c r="AC50" s="90">
        <f t="shared" si="14"/>
        <v>3.1588527836168945E-2</v>
      </c>
      <c r="AD50" s="136">
        <v>2.5905012461682198E-2</v>
      </c>
      <c r="AE50" s="50">
        <v>45440</v>
      </c>
      <c r="AF50" s="50">
        <v>139.68547887952039</v>
      </c>
      <c r="AG50" s="15">
        <f t="shared" si="17"/>
        <v>3.1578469431769118E-2</v>
      </c>
      <c r="AH50" s="15">
        <f t="shared" si="18"/>
        <v>2.5895009473850372E-2</v>
      </c>
      <c r="AI50" s="50"/>
      <c r="AJ50" s="50">
        <v>42289.87149001842</v>
      </c>
      <c r="AK50" s="50">
        <v>130.00178148848153</v>
      </c>
      <c r="AL50" s="15">
        <f t="shared" si="15"/>
        <v>7.4488959152432033E-2</v>
      </c>
      <c r="AM50" s="52">
        <f t="shared" si="16"/>
        <v>7.4488959152431811E-2</v>
      </c>
    </row>
    <row r="51" spans="1:39" x14ac:dyDescent="0.2">
      <c r="A51" s="178" t="s">
        <v>149</v>
      </c>
      <c r="B51" s="178" t="s">
        <v>150</v>
      </c>
      <c r="D51" s="61">
        <v>44085</v>
      </c>
      <c r="E51" s="66">
        <v>131.79805613936483</v>
      </c>
      <c r="F51" s="49"/>
      <c r="G51" s="81">
        <v>43875.843160644101</v>
      </c>
      <c r="H51" s="74">
        <v>130.94109637592689</v>
      </c>
      <c r="I51" s="83"/>
      <c r="J51" s="96">
        <f t="shared" si="9"/>
        <v>4.7670158403589902E-3</v>
      </c>
      <c r="K51" s="119">
        <f t="shared" si="10"/>
        <v>6.5446203457595331E-3</v>
      </c>
      <c r="L51" s="96">
        <v>1.0839954787551509E-2</v>
      </c>
      <c r="M51" s="90">
        <f>INDEX('Pace of change parameters'!$E$20:$I$20,1,$B$6)</f>
        <v>9.0547645222140982E-3</v>
      </c>
      <c r="N51" s="101">
        <f>IF(INDEX('Pace of change parameters'!$E$28:$I$28,1,$B$6)=1,(1+L51)*D51,D51)</f>
        <v>44562.87940680921</v>
      </c>
      <c r="O51" s="87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1">
        <v>1.0839954787551509E-2</v>
      </c>
      <c r="Q51" s="51">
        <v>9.0547645222140982E-3</v>
      </c>
      <c r="R51" s="9">
        <f>IF(INDEX('Pace of change parameters'!$E$29:$I$29,1,$B$6)=1,D51*(1+P51),D51)</f>
        <v>44562.87940680921</v>
      </c>
      <c r="S51" s="96">
        <f>IF(P51&lt;INDEX('Pace of change parameters'!$E$22:$I$22,1,$B$6),INDEX('Pace of change parameters'!$E$22:$I$22,1,$B$6),P51)</f>
        <v>3.5655436588443112E-2</v>
      </c>
      <c r="T51" s="125">
        <v>3.382642103075284E-2</v>
      </c>
      <c r="U51" s="110">
        <f t="shared" si="11"/>
        <v>45656.869922001519</v>
      </c>
      <c r="V51" s="124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5">
        <f>MIN(S51, S51+(INDEX('Pace of change parameters'!$E$25:$I$25,1,$B$6)-S51)*(1-V51))</f>
        <v>3.5655436588443112E-2</v>
      </c>
      <c r="X51" s="125">
        <v>3.382642103075284E-2</v>
      </c>
      <c r="Y51" s="101">
        <f t="shared" si="12"/>
        <v>45656.869922001519</v>
      </c>
      <c r="Z51" s="90">
        <v>-9.1321518929665668E-4</v>
      </c>
      <c r="AA51" s="92">
        <f t="shared" si="13"/>
        <v>45486.060198509949</v>
      </c>
      <c r="AB51" s="92">
        <f>IF(INDEX('Pace of change parameters'!$E$27:$I$27,1,$B$6)=1,MAX(AA51,Y51),Y51)</f>
        <v>45656.869922001519</v>
      </c>
      <c r="AC51" s="90">
        <f t="shared" si="14"/>
        <v>3.5655436588443168E-2</v>
      </c>
      <c r="AD51" s="136">
        <v>3.382642103075284E-2</v>
      </c>
      <c r="AE51" s="50">
        <v>45657</v>
      </c>
      <c r="AF51" s="50">
        <v>136.25670087630814</v>
      </c>
      <c r="AG51" s="15">
        <f t="shared" si="17"/>
        <v>3.5658387206532804E-2</v>
      </c>
      <c r="AH51" s="15">
        <f t="shared" si="18"/>
        <v>3.3829366437913899E-2</v>
      </c>
      <c r="AI51" s="50"/>
      <c r="AJ51" s="50">
        <v>45527.636727902653</v>
      </c>
      <c r="AK51" s="50">
        <v>135.8706349352575</v>
      </c>
      <c r="AL51" s="15">
        <f t="shared" si="15"/>
        <v>2.8414229552589099E-3</v>
      </c>
      <c r="AM51" s="52">
        <f t="shared" si="16"/>
        <v>2.8414229552589099E-3</v>
      </c>
    </row>
    <row r="52" spans="1:39" x14ac:dyDescent="0.2">
      <c r="A52" s="178" t="s">
        <v>151</v>
      </c>
      <c r="B52" s="178" t="s">
        <v>152</v>
      </c>
      <c r="D52" s="61">
        <v>15923</v>
      </c>
      <c r="E52" s="66">
        <v>100.70836759218265</v>
      </c>
      <c r="F52" s="49"/>
      <c r="G52" s="81">
        <v>19161.932908975003</v>
      </c>
      <c r="H52" s="74">
        <v>120.48372866784496</v>
      </c>
      <c r="I52" s="83"/>
      <c r="J52" s="96">
        <f t="shared" si="9"/>
        <v>-0.16902955063880654</v>
      </c>
      <c r="K52" s="119">
        <f t="shared" si="10"/>
        <v>-0.16413304347660029</v>
      </c>
      <c r="L52" s="96">
        <v>1.5000636466685258E-2</v>
      </c>
      <c r="M52" s="90">
        <f>INDEX('Pace of change parameters'!$E$20:$I$20,1,$B$6)</f>
        <v>9.0547645222140982E-3</v>
      </c>
      <c r="N52" s="101">
        <f>IF(INDEX('Pace of change parameters'!$E$28:$I$28,1,$B$6)=1,(1+L52)*D52,D52)</f>
        <v>16161.855134459029</v>
      </c>
      <c r="O52" s="87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0.91349787064632693</v>
      </c>
      <c r="P52" s="51">
        <v>9.856845555843341E-2</v>
      </c>
      <c r="Q52" s="51">
        <v>9.213304347660034E-2</v>
      </c>
      <c r="R52" s="9">
        <f>IF(INDEX('Pace of change parameters'!$E$29:$I$29,1,$B$6)=1,D52*(1+P52),D52)</f>
        <v>17492.505517856935</v>
      </c>
      <c r="S52" s="96">
        <f>IF(P52&lt;INDEX('Pace of change parameters'!$E$22:$I$22,1,$B$6),INDEX('Pace of change parameters'!$E$22:$I$22,1,$B$6),P52)</f>
        <v>9.856845555843341E-2</v>
      </c>
      <c r="T52" s="125">
        <v>9.213304347660034E-2</v>
      </c>
      <c r="U52" s="110">
        <f t="shared" si="11"/>
        <v>17492.505517856935</v>
      </c>
      <c r="V52" s="124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5">
        <f>MIN(S52, S52+(INDEX('Pace of change parameters'!$E$25:$I$25,1,$B$6)-S52)*(1-V52))</f>
        <v>9.856845555843341E-2</v>
      </c>
      <c r="X52" s="125">
        <v>9.213304347660034E-2</v>
      </c>
      <c r="Y52" s="101">
        <f t="shared" si="12"/>
        <v>17492.505517856935</v>
      </c>
      <c r="Z52" s="90">
        <v>-0.1703262694547969</v>
      </c>
      <c r="AA52" s="92">
        <f t="shared" si="13"/>
        <v>16496.66999420309</v>
      </c>
      <c r="AB52" s="92">
        <f>IF(INDEX('Pace of change parameters'!$E$27:$I$27,1,$B$6)=1,MAX(AA52,Y52),Y52)</f>
        <v>17492.505517856935</v>
      </c>
      <c r="AC52" s="90">
        <f t="shared" si="14"/>
        <v>9.856845555843341E-2</v>
      </c>
      <c r="AD52" s="136">
        <v>9.213304347660034E-2</v>
      </c>
      <c r="AE52" s="50">
        <v>17493</v>
      </c>
      <c r="AF52" s="50">
        <v>109.9900451378499</v>
      </c>
      <c r="AG52" s="15">
        <f t="shared" si="17"/>
        <v>9.8599510142560964E-2</v>
      </c>
      <c r="AH52" s="15">
        <f t="shared" si="18"/>
        <v>9.216391614302899E-2</v>
      </c>
      <c r="AI52" s="50"/>
      <c r="AJ52" s="50">
        <v>19883.322066088127</v>
      </c>
      <c r="AK52" s="50">
        <v>125.01957877662151</v>
      </c>
      <c r="AL52" s="15">
        <f t="shared" si="15"/>
        <v>-0.12021743942703245</v>
      </c>
      <c r="AM52" s="52">
        <f t="shared" si="16"/>
        <v>-0.12021743942703245</v>
      </c>
    </row>
    <row r="53" spans="1:39" x14ac:dyDescent="0.2">
      <c r="A53" s="178" t="s">
        <v>153</v>
      </c>
      <c r="B53" s="178" t="s">
        <v>154</v>
      </c>
      <c r="D53" s="61">
        <v>33409</v>
      </c>
      <c r="E53" s="66">
        <v>130.72859602441696</v>
      </c>
      <c r="F53" s="49"/>
      <c r="G53" s="81">
        <v>32655.00822862926</v>
      </c>
      <c r="H53" s="74">
        <v>126.96366105192156</v>
      </c>
      <c r="I53" s="83"/>
      <c r="J53" s="96">
        <f t="shared" si="9"/>
        <v>2.3089621233342683E-2</v>
      </c>
      <c r="K53" s="119">
        <f t="shared" si="10"/>
        <v>2.965364216266364E-2</v>
      </c>
      <c r="L53" s="96">
        <v>1.5528739485590304E-2</v>
      </c>
      <c r="M53" s="90">
        <f>INDEX('Pace of change parameters'!$E$20:$I$20,1,$B$6)</f>
        <v>9.0547645222140982E-3</v>
      </c>
      <c r="N53" s="101">
        <f>IF(INDEX('Pace of change parameters'!$E$28:$I$28,1,$B$6)=1,(1+L53)*D53,D53)</f>
        <v>33927.79965747409</v>
      </c>
      <c r="O53" s="87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1">
        <v>1.5528739485590304E-2</v>
      </c>
      <c r="Q53" s="51">
        <v>9.0547645222140982E-3</v>
      </c>
      <c r="R53" s="9">
        <f>IF(INDEX('Pace of change parameters'!$E$29:$I$29,1,$B$6)=1,D53*(1+P53),D53)</f>
        <v>33927.79965747409</v>
      </c>
      <c r="S53" s="96">
        <f>IF(P53&lt;INDEX('Pace of change parameters'!$E$22:$I$22,1,$B$6),INDEX('Pace of change parameters'!$E$22:$I$22,1,$B$6),P53)</f>
        <v>3.5655436588443112E-2</v>
      </c>
      <c r="T53" s="125">
        <v>2.9053154342295828E-2</v>
      </c>
      <c r="U53" s="110">
        <f t="shared" si="11"/>
        <v>34600.212480983297</v>
      </c>
      <c r="V53" s="124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5">
        <f>MIN(S53, S53+(INDEX('Pace of change parameters'!$E$25:$I$25,1,$B$6)-S53)*(1-V53))</f>
        <v>3.5655436588443112E-2</v>
      </c>
      <c r="X53" s="125">
        <v>2.9053154342295828E-2</v>
      </c>
      <c r="Y53" s="101">
        <f t="shared" si="12"/>
        <v>34600.212480983297</v>
      </c>
      <c r="Z53" s="90">
        <v>0</v>
      </c>
      <c r="AA53" s="92">
        <f t="shared" si="13"/>
        <v>33884.371099978191</v>
      </c>
      <c r="AB53" s="92">
        <f>IF(INDEX('Pace of change parameters'!$E$27:$I$27,1,$B$6)=1,MAX(AA53,Y53),Y53)</f>
        <v>34600.212480983297</v>
      </c>
      <c r="AC53" s="90">
        <f t="shared" si="14"/>
        <v>3.5655436588443168E-2</v>
      </c>
      <c r="AD53" s="136">
        <v>2.9053154342295828E-2</v>
      </c>
      <c r="AE53" s="50">
        <v>34600</v>
      </c>
      <c r="AF53" s="50">
        <v>134.52584796916727</v>
      </c>
      <c r="AG53" s="15">
        <f t="shared" si="17"/>
        <v>3.5649076596126816E-2</v>
      </c>
      <c r="AH53" s="15">
        <f t="shared" si="18"/>
        <v>2.9046834894800533E-2</v>
      </c>
      <c r="AI53" s="50"/>
      <c r="AJ53" s="50">
        <v>33884.371099978191</v>
      </c>
      <c r="AK53" s="50">
        <v>131.74346113082404</v>
      </c>
      <c r="AL53" s="15">
        <f t="shared" si="15"/>
        <v>2.1119733871119983E-2</v>
      </c>
      <c r="AM53" s="52">
        <f t="shared" si="16"/>
        <v>2.1119733871119761E-2</v>
      </c>
    </row>
    <row r="54" spans="1:39" x14ac:dyDescent="0.2">
      <c r="A54" s="178" t="s">
        <v>155</v>
      </c>
      <c r="B54" s="178" t="s">
        <v>156</v>
      </c>
      <c r="D54" s="61">
        <v>15923</v>
      </c>
      <c r="E54" s="66">
        <v>139.39054388836851</v>
      </c>
      <c r="F54" s="49"/>
      <c r="G54" s="81">
        <v>14012.703331657729</v>
      </c>
      <c r="H54" s="74">
        <v>122.18474844638448</v>
      </c>
      <c r="I54" s="83"/>
      <c r="J54" s="96">
        <f t="shared" si="9"/>
        <v>0.13632606236845812</v>
      </c>
      <c r="K54" s="119">
        <f t="shared" si="10"/>
        <v>0.14081786524718387</v>
      </c>
      <c r="L54" s="96">
        <v>1.3043474493915186E-2</v>
      </c>
      <c r="M54" s="90">
        <f>INDEX('Pace of change parameters'!$E$20:$I$20,1,$B$6)</f>
        <v>9.0547645222140982E-3</v>
      </c>
      <c r="N54" s="101">
        <f>IF(INDEX('Pace of change parameters'!$E$28:$I$28,1,$B$6)=1,(1+L54)*D54,D54)</f>
        <v>16130.691244366611</v>
      </c>
      <c r="O54" s="87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1">
        <v>1.3043474493915186E-2</v>
      </c>
      <c r="Q54" s="51">
        <v>9.0547645222140982E-3</v>
      </c>
      <c r="R54" s="9">
        <f>IF(INDEX('Pace of change parameters'!$E$29:$I$29,1,$B$6)=1,D54*(1+P54),D54)</f>
        <v>16130.691244366611</v>
      </c>
      <c r="S54" s="96">
        <f>IF(P54&lt;INDEX('Pace of change parameters'!$E$22:$I$22,1,$B$6),INDEX('Pace of change parameters'!$E$22:$I$22,1,$B$6),P54)</f>
        <v>3.5655436588443112E-2</v>
      </c>
      <c r="T54" s="125">
        <v>3.1577695335304412E-2</v>
      </c>
      <c r="U54" s="110">
        <f t="shared" si="11"/>
        <v>16490.741516797782</v>
      </c>
      <c r="V54" s="124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0</v>
      </c>
      <c r="W54" s="125">
        <f>MIN(S54, S54+(INDEX('Pace of change parameters'!$E$25:$I$25,1,$B$6)-S54)*(1-V54))</f>
        <v>2.9055436588443118E-2</v>
      </c>
      <c r="X54" s="125">
        <v>2.5003681866461402E-2</v>
      </c>
      <c r="Y54" s="101">
        <f t="shared" si="12"/>
        <v>16385.649716797783</v>
      </c>
      <c r="Z54" s="90">
        <v>0</v>
      </c>
      <c r="AA54" s="92">
        <f t="shared" si="13"/>
        <v>14540.239478105994</v>
      </c>
      <c r="AB54" s="92">
        <f>IF(INDEX('Pace of change parameters'!$E$27:$I$27,1,$B$6)=1,MAX(AA54,Y54),Y54)</f>
        <v>16385.649716797783</v>
      </c>
      <c r="AC54" s="90">
        <f t="shared" si="14"/>
        <v>2.9055436588443229E-2</v>
      </c>
      <c r="AD54" s="136">
        <v>2.5003681866461402E-2</v>
      </c>
      <c r="AE54" s="50">
        <v>16386</v>
      </c>
      <c r="AF54" s="50">
        <v>142.87887502186928</v>
      </c>
      <c r="AG54" s="15">
        <f t="shared" si="17"/>
        <v>2.9077435156691589E-2</v>
      </c>
      <c r="AH54" s="15">
        <f t="shared" si="18"/>
        <v>2.5025593818576386E-2</v>
      </c>
      <c r="AI54" s="50"/>
      <c r="AJ54" s="50">
        <v>14540.239478105994</v>
      </c>
      <c r="AK54" s="50">
        <v>126.78463683512489</v>
      </c>
      <c r="AL54" s="15">
        <f t="shared" si="15"/>
        <v>0.12694154898021215</v>
      </c>
      <c r="AM54" s="52">
        <f t="shared" si="16"/>
        <v>0.12694154898021193</v>
      </c>
    </row>
    <row r="55" spans="1:39" x14ac:dyDescent="0.2">
      <c r="A55" s="178" t="s">
        <v>157</v>
      </c>
      <c r="B55" s="178" t="s">
        <v>158</v>
      </c>
      <c r="D55" s="61">
        <v>17119</v>
      </c>
      <c r="E55" s="66">
        <v>139.25584876191715</v>
      </c>
      <c r="F55" s="49"/>
      <c r="G55" s="81">
        <v>16067.284698994943</v>
      </c>
      <c r="H55" s="74">
        <v>129.99989164076999</v>
      </c>
      <c r="I55" s="83"/>
      <c r="J55" s="96">
        <f t="shared" si="9"/>
        <v>6.5456940653503493E-2</v>
      </c>
      <c r="K55" s="119">
        <f t="shared" si="10"/>
        <v>7.1199729509961784E-2</v>
      </c>
      <c r="L55" s="96">
        <v>1.4493546922655476E-2</v>
      </c>
      <c r="M55" s="90">
        <f>INDEX('Pace of change parameters'!$E$20:$I$20,1,$B$6)</f>
        <v>9.0547645222140982E-3</v>
      </c>
      <c r="N55" s="101">
        <f>IF(INDEX('Pace of change parameters'!$E$28:$I$28,1,$B$6)=1,(1+L55)*D55,D55)</f>
        <v>17367.115029768938</v>
      </c>
      <c r="O55" s="87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1">
        <v>1.4493546922655476E-2</v>
      </c>
      <c r="Q55" s="51">
        <v>9.0547645222140982E-3</v>
      </c>
      <c r="R55" s="9">
        <f>IF(INDEX('Pace of change parameters'!$E$29:$I$29,1,$B$6)=1,D55*(1+P55),D55)</f>
        <v>17367.115029768938</v>
      </c>
      <c r="S55" s="96">
        <f>IF(P55&lt;INDEX('Pace of change parameters'!$E$22:$I$22,1,$B$6),INDEX('Pace of change parameters'!$E$22:$I$22,1,$B$6),P55)</f>
        <v>3.5655436588443112E-2</v>
      </c>
      <c r="T55" s="125">
        <v>3.0103203576685944E-2</v>
      </c>
      <c r="U55" s="110">
        <f t="shared" si="11"/>
        <v>17729.385418957558</v>
      </c>
      <c r="V55" s="124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0.69086118692993026</v>
      </c>
      <c r="W55" s="125">
        <f>MIN(S55, S55+(INDEX('Pace of change parameters'!$E$25:$I$25,1,$B$6)-S55)*(1-V55))</f>
        <v>3.3615120422180657E-2</v>
      </c>
      <c r="X55" s="125">
        <v>2.807382571130268E-2</v>
      </c>
      <c r="Y55" s="101">
        <f t="shared" si="12"/>
        <v>17694.457246507311</v>
      </c>
      <c r="Z55" s="90">
        <v>0</v>
      </c>
      <c r="AA55" s="92">
        <f t="shared" si="13"/>
        <v>16672.169656121358</v>
      </c>
      <c r="AB55" s="92">
        <f>IF(INDEX('Pace of change parameters'!$E$27:$I$27,1,$B$6)=1,MAX(AA55,Y55),Y55)</f>
        <v>17694.457246507311</v>
      </c>
      <c r="AC55" s="90">
        <f t="shared" si="14"/>
        <v>3.3615120422180622E-2</v>
      </c>
      <c r="AD55" s="136">
        <v>2.807382571130268E-2</v>
      </c>
      <c r="AE55" s="50">
        <v>17694</v>
      </c>
      <c r="AF55" s="50">
        <v>143.16159362232935</v>
      </c>
      <c r="AG55" s="15">
        <f t="shared" si="17"/>
        <v>3.3588410537998659E-2</v>
      </c>
      <c r="AH55" s="15">
        <f t="shared" si="18"/>
        <v>2.8047259020982152E-2</v>
      </c>
      <c r="AI55" s="50"/>
      <c r="AJ55" s="50">
        <v>16672.169656121358</v>
      </c>
      <c r="AK55" s="50">
        <v>134.89399667187612</v>
      </c>
      <c r="AL55" s="15">
        <f t="shared" si="15"/>
        <v>6.1289584076627213E-2</v>
      </c>
      <c r="AM55" s="52">
        <f t="shared" si="16"/>
        <v>6.1289584076627213E-2</v>
      </c>
    </row>
    <row r="56" spans="1:39" x14ac:dyDescent="0.2">
      <c r="A56" s="178" t="s">
        <v>159</v>
      </c>
      <c r="B56" s="178" t="s">
        <v>160</v>
      </c>
      <c r="D56" s="61">
        <v>48066</v>
      </c>
      <c r="E56" s="66">
        <v>141.59338959833858</v>
      </c>
      <c r="F56" s="49"/>
      <c r="G56" s="81">
        <v>43208.111753027253</v>
      </c>
      <c r="H56" s="74">
        <v>126.45763946035726</v>
      </c>
      <c r="I56" s="83"/>
      <c r="J56" s="96">
        <f t="shared" si="9"/>
        <v>0.11243000561422112</v>
      </c>
      <c r="K56" s="119">
        <f t="shared" si="10"/>
        <v>0.11969027891530559</v>
      </c>
      <c r="L56" s="96">
        <v>1.5640359417371297E-2</v>
      </c>
      <c r="M56" s="90">
        <f>INDEX('Pace of change parameters'!$E$20:$I$20,1,$B$6)</f>
        <v>9.0547645222140982E-3</v>
      </c>
      <c r="N56" s="101">
        <f>IF(INDEX('Pace of change parameters'!$E$28:$I$28,1,$B$6)=1,(1+L56)*D56,D56)</f>
        <v>48817.769515755368</v>
      </c>
      <c r="O56" s="87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1">
        <v>1.5640359417371297E-2</v>
      </c>
      <c r="Q56" s="51">
        <v>9.0547645222140982E-3</v>
      </c>
      <c r="R56" s="9">
        <f>IF(INDEX('Pace of change parameters'!$E$29:$I$29,1,$B$6)=1,D56*(1+P56),D56)</f>
        <v>48817.769515755368</v>
      </c>
      <c r="S56" s="96">
        <f>IF(P56&lt;INDEX('Pace of change parameters'!$E$22:$I$22,1,$B$6),INDEX('Pace of change parameters'!$E$22:$I$22,1,$B$6),P56)</f>
        <v>3.5655436588443112E-2</v>
      </c>
      <c r="T56" s="125">
        <v>2.8940060330403083E-2</v>
      </c>
      <c r="U56" s="110">
        <f t="shared" si="11"/>
        <v>49779.814215060112</v>
      </c>
      <c r="V56" s="124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0</v>
      </c>
      <c r="W56" s="125">
        <f>MIN(S56, S56+(INDEX('Pace of change parameters'!$E$25:$I$25,1,$B$6)-S56)*(1-V56))</f>
        <v>2.9055436588443118E-2</v>
      </c>
      <c r="X56" s="125">
        <v>2.2382855918334554E-2</v>
      </c>
      <c r="Y56" s="101">
        <f t="shared" si="12"/>
        <v>49462.578615060112</v>
      </c>
      <c r="Z56" s="90">
        <v>0</v>
      </c>
      <c r="AA56" s="92">
        <f t="shared" si="13"/>
        <v>44834.76724055205</v>
      </c>
      <c r="AB56" s="92">
        <f>IF(INDEX('Pace of change parameters'!$E$27:$I$27,1,$B$6)=1,MAX(AA56,Y56),Y56)</f>
        <v>49462.578615060112</v>
      </c>
      <c r="AC56" s="90">
        <f t="shared" si="14"/>
        <v>2.9055436588443229E-2</v>
      </c>
      <c r="AD56" s="136">
        <v>2.2382855918334554E-2</v>
      </c>
      <c r="AE56" s="50">
        <v>49463</v>
      </c>
      <c r="AF56" s="50">
        <v>144.76388730848473</v>
      </c>
      <c r="AG56" s="15">
        <f t="shared" si="17"/>
        <v>2.9064203387009435E-2</v>
      </c>
      <c r="AH56" s="15">
        <f t="shared" si="18"/>
        <v>2.239156587140112E-2</v>
      </c>
      <c r="AI56" s="50"/>
      <c r="AJ56" s="50">
        <v>44834.76724055205</v>
      </c>
      <c r="AK56" s="50">
        <v>131.21838934786444</v>
      </c>
      <c r="AL56" s="15">
        <f t="shared" si="15"/>
        <v>0.10322865589144437</v>
      </c>
      <c r="AM56" s="52">
        <f t="shared" si="16"/>
        <v>0.10322865589144437</v>
      </c>
    </row>
    <row r="57" spans="1:39" x14ac:dyDescent="0.2">
      <c r="A57" s="178" t="s">
        <v>161</v>
      </c>
      <c r="B57" s="178" t="s">
        <v>162</v>
      </c>
      <c r="D57" s="61">
        <v>26802</v>
      </c>
      <c r="E57" s="66">
        <v>122.95115808595847</v>
      </c>
      <c r="F57" s="49"/>
      <c r="G57" s="81">
        <v>26658.963470220027</v>
      </c>
      <c r="H57" s="74">
        <v>121.51913434534241</v>
      </c>
      <c r="I57" s="83"/>
      <c r="J57" s="96">
        <f t="shared" si="9"/>
        <v>5.3654197748442822E-3</v>
      </c>
      <c r="K57" s="119">
        <f t="shared" si="10"/>
        <v>1.1784347776428561E-2</v>
      </c>
      <c r="L57" s="96">
        <v>1.5497247778276435E-2</v>
      </c>
      <c r="M57" s="90">
        <f>INDEX('Pace of change parameters'!$E$20:$I$20,1,$B$6)</f>
        <v>9.0547645222140982E-3</v>
      </c>
      <c r="N57" s="101">
        <f>IF(INDEX('Pace of change parameters'!$E$28:$I$28,1,$B$6)=1,(1+L57)*D57,D57)</f>
        <v>27217.357234953364</v>
      </c>
      <c r="O57" s="87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1">
        <v>1.5497247778276435E-2</v>
      </c>
      <c r="Q57" s="51">
        <v>9.0547645222140982E-3</v>
      </c>
      <c r="R57" s="9">
        <f>IF(INDEX('Pace of change parameters'!$E$29:$I$29,1,$B$6)=1,D57*(1+P57),D57)</f>
        <v>27217.357234953364</v>
      </c>
      <c r="S57" s="96">
        <f>IF(P57&lt;INDEX('Pace of change parameters'!$E$22:$I$22,1,$B$6),INDEX('Pace of change parameters'!$E$22:$I$22,1,$B$6),P57)</f>
        <v>3.5655436588443112E-2</v>
      </c>
      <c r="T57" s="125">
        <v>2.9085066433458984E-2</v>
      </c>
      <c r="U57" s="110">
        <f t="shared" si="11"/>
        <v>27757.637011443454</v>
      </c>
      <c r="V57" s="124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5">
        <f>MIN(S57, S57+(INDEX('Pace of change parameters'!$E$25:$I$25,1,$B$6)-S57)*(1-V57))</f>
        <v>3.5655436588443112E-2</v>
      </c>
      <c r="X57" s="125">
        <v>2.9085066433458984E-2</v>
      </c>
      <c r="Y57" s="101">
        <f t="shared" si="12"/>
        <v>27757.637011443454</v>
      </c>
      <c r="Z57" s="90">
        <v>0</v>
      </c>
      <c r="AA57" s="92">
        <f t="shared" si="13"/>
        <v>27662.593285575666</v>
      </c>
      <c r="AB57" s="92">
        <f>IF(INDEX('Pace of change parameters'!$E$27:$I$27,1,$B$6)=1,MAX(AA57,Y57),Y57)</f>
        <v>27757.637011443454</v>
      </c>
      <c r="AC57" s="90">
        <f t="shared" si="14"/>
        <v>3.5655436588443168E-2</v>
      </c>
      <c r="AD57" s="136">
        <v>2.9085066433458984E-2</v>
      </c>
      <c r="AE57" s="50">
        <v>27758</v>
      </c>
      <c r="AF57" s="50">
        <v>126.52885529199365</v>
      </c>
      <c r="AG57" s="15">
        <f t="shared" si="17"/>
        <v>3.5668979926871236E-2</v>
      </c>
      <c r="AH57" s="15">
        <f t="shared" si="18"/>
        <v>2.9098523850697777E-2</v>
      </c>
      <c r="AI57" s="50"/>
      <c r="AJ57" s="50">
        <v>27662.593285575666</v>
      </c>
      <c r="AK57" s="50">
        <v>126.09396436457521</v>
      </c>
      <c r="AL57" s="15">
        <f t="shared" si="15"/>
        <v>3.4489432512490037E-3</v>
      </c>
      <c r="AM57" s="52">
        <f t="shared" si="16"/>
        <v>3.4489432512490037E-3</v>
      </c>
    </row>
    <row r="58" spans="1:39" x14ac:dyDescent="0.2">
      <c r="A58" s="178" t="s">
        <v>163</v>
      </c>
      <c r="B58" s="178" t="s">
        <v>164</v>
      </c>
      <c r="D58" s="61">
        <v>40328</v>
      </c>
      <c r="E58" s="66">
        <v>128.42943992051184</v>
      </c>
      <c r="F58" s="49"/>
      <c r="G58" s="81">
        <v>39657.070326760659</v>
      </c>
      <c r="H58" s="74">
        <v>126.00712012857203</v>
      </c>
      <c r="I58" s="83"/>
      <c r="J58" s="96">
        <f t="shared" si="9"/>
        <v>1.6918286391584436E-2</v>
      </c>
      <c r="K58" s="119">
        <f t="shared" si="10"/>
        <v>1.9223673943727926E-2</v>
      </c>
      <c r="L58" s="96">
        <v>1.1342325208938409E-2</v>
      </c>
      <c r="M58" s="90">
        <f>INDEX('Pace of change parameters'!$E$20:$I$20,1,$B$6)</f>
        <v>9.0547645222140982E-3</v>
      </c>
      <c r="N58" s="101">
        <f>IF(INDEX('Pace of change parameters'!$E$28:$I$28,1,$B$6)=1,(1+L58)*D58,D58)</f>
        <v>40785.413291026067</v>
      </c>
      <c r="O58" s="87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1">
        <v>1.1342325208938409E-2</v>
      </c>
      <c r="Q58" s="51">
        <v>9.0547645222140982E-3</v>
      </c>
      <c r="R58" s="9">
        <f>IF(INDEX('Pace of change parameters'!$E$29:$I$29,1,$B$6)=1,D58*(1+P58),D58)</f>
        <v>40785.413291026067</v>
      </c>
      <c r="S58" s="96">
        <f>IF(P58&lt;INDEX('Pace of change parameters'!$E$22:$I$22,1,$B$6),INDEX('Pace of change parameters'!$E$22:$I$22,1,$B$6),P58)</f>
        <v>3.5655436588443112E-2</v>
      </c>
      <c r="T58" s="125">
        <v>3.331288194331572E-2</v>
      </c>
      <c r="U58" s="110">
        <f t="shared" si="11"/>
        <v>41765.912446738737</v>
      </c>
      <c r="V58" s="124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5">
        <f>MIN(S58, S58+(INDEX('Pace of change parameters'!$E$25:$I$25,1,$B$6)-S58)*(1-V58))</f>
        <v>3.5655436588443112E-2</v>
      </c>
      <c r="X58" s="125">
        <v>3.331288194331572E-2</v>
      </c>
      <c r="Y58" s="101">
        <f t="shared" si="12"/>
        <v>41765.912446738737</v>
      </c>
      <c r="Z58" s="90">
        <v>0</v>
      </c>
      <c r="AA58" s="92">
        <f t="shared" si="13"/>
        <v>41150.03978200796</v>
      </c>
      <c r="AB58" s="92">
        <f>IF(INDEX('Pace of change parameters'!$E$27:$I$27,1,$B$6)=1,MAX(AA58,Y58),Y58)</f>
        <v>41765.912446738737</v>
      </c>
      <c r="AC58" s="90">
        <f t="shared" si="14"/>
        <v>3.5655436588443168E-2</v>
      </c>
      <c r="AD58" s="136">
        <v>3.331288194331572E-2</v>
      </c>
      <c r="AE58" s="50">
        <v>41766</v>
      </c>
      <c r="AF58" s="50">
        <v>132.70807288400687</v>
      </c>
      <c r="AG58" s="15">
        <f t="shared" si="17"/>
        <v>3.5657607617536113E-2</v>
      </c>
      <c r="AH58" s="15">
        <f t="shared" si="18"/>
        <v>3.3315048061746344E-2</v>
      </c>
      <c r="AI58" s="50"/>
      <c r="AJ58" s="50">
        <v>41150.03978200796</v>
      </c>
      <c r="AK58" s="50">
        <v>130.75090931787804</v>
      </c>
      <c r="AL58" s="15">
        <f t="shared" si="15"/>
        <v>1.4968642102294094E-2</v>
      </c>
      <c r="AM58" s="52">
        <f t="shared" si="16"/>
        <v>1.4968642102294094E-2</v>
      </c>
    </row>
    <row r="59" spans="1:39" x14ac:dyDescent="0.2">
      <c r="A59" s="178" t="s">
        <v>165</v>
      </c>
      <c r="B59" s="178" t="s">
        <v>166</v>
      </c>
      <c r="D59" s="61">
        <v>33305</v>
      </c>
      <c r="E59" s="66">
        <v>110.49036423170962</v>
      </c>
      <c r="F59" s="49"/>
      <c r="G59" s="81">
        <v>36411.164843589198</v>
      </c>
      <c r="H59" s="74">
        <v>120.2261689663618</v>
      </c>
      <c r="I59" s="83"/>
      <c r="J59" s="96">
        <f t="shared" si="9"/>
        <v>-8.5308032767759445E-2</v>
      </c>
      <c r="K59" s="119">
        <f t="shared" si="10"/>
        <v>-8.0979081495777927E-2</v>
      </c>
      <c r="L59" s="96">
        <v>1.3830305428728318E-2</v>
      </c>
      <c r="M59" s="90">
        <f>INDEX('Pace of change parameters'!$E$20:$I$20,1,$B$6)</f>
        <v>9.0547645222140982E-3</v>
      </c>
      <c r="N59" s="101">
        <f>IF(INDEX('Pace of change parameters'!$E$28:$I$28,1,$B$6)=1,(1+L59)*D59,D59)</f>
        <v>33765.618322303795</v>
      </c>
      <c r="O59" s="87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1">
        <v>1.3830305428728318E-2</v>
      </c>
      <c r="Q59" s="51">
        <v>9.0547645222140982E-3</v>
      </c>
      <c r="R59" s="9">
        <f>IF(INDEX('Pace of change parameters'!$E$29:$I$29,1,$B$6)=1,D59*(1+P59),D59)</f>
        <v>33765.618322303795</v>
      </c>
      <c r="S59" s="96">
        <f>IF(P59&lt;INDEX('Pace of change parameters'!$E$22:$I$22,1,$B$6),INDEX('Pace of change parameters'!$E$22:$I$22,1,$B$6),P59)</f>
        <v>3.5655436588443112E-2</v>
      </c>
      <c r="T59" s="125">
        <v>3.0777090699591003E-2</v>
      </c>
      <c r="U59" s="110">
        <f t="shared" si="11"/>
        <v>34492.504315578102</v>
      </c>
      <c r="V59" s="124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5">
        <f>MIN(S59, S59+(INDEX('Pace of change parameters'!$E$25:$I$25,1,$B$6)-S59)*(1-V59))</f>
        <v>3.5655436588443112E-2</v>
      </c>
      <c r="X59" s="125">
        <v>3.0777090699591003E-2</v>
      </c>
      <c r="Y59" s="101">
        <f t="shared" si="12"/>
        <v>34492.504315578102</v>
      </c>
      <c r="Z59" s="90">
        <v>-8.7788423799079029E-2</v>
      </c>
      <c r="AA59" s="92">
        <f t="shared" si="13"/>
        <v>34465.119132619169</v>
      </c>
      <c r="AB59" s="92">
        <f>IF(INDEX('Pace of change parameters'!$E$27:$I$27,1,$B$6)=1,MAX(AA59,Y59),Y59)</f>
        <v>34492.504315578102</v>
      </c>
      <c r="AC59" s="90">
        <f t="shared" si="14"/>
        <v>3.5655436588443168E-2</v>
      </c>
      <c r="AD59" s="136">
        <v>3.0777090699591003E-2</v>
      </c>
      <c r="AE59" s="50">
        <v>34493</v>
      </c>
      <c r="AF59" s="50">
        <v>113.89257289544967</v>
      </c>
      <c r="AG59" s="15">
        <f t="shared" si="17"/>
        <v>3.5670319771806014E-2</v>
      </c>
      <c r="AH59" s="15">
        <f t="shared" si="18"/>
        <v>3.079190377728569E-2</v>
      </c>
      <c r="AI59" s="50"/>
      <c r="AJ59" s="50">
        <v>37781.935717320899</v>
      </c>
      <c r="AK59" s="50">
        <v>124.75232272681889</v>
      </c>
      <c r="AL59" s="15">
        <f t="shared" si="15"/>
        <v>-8.7050482059157885E-2</v>
      </c>
      <c r="AM59" s="52">
        <f t="shared" si="16"/>
        <v>-8.7050482059157774E-2</v>
      </c>
    </row>
    <row r="60" spans="1:39" x14ac:dyDescent="0.2">
      <c r="A60" s="178" t="s">
        <v>167</v>
      </c>
      <c r="B60" s="178" t="s">
        <v>168</v>
      </c>
      <c r="D60" s="61">
        <v>30575</v>
      </c>
      <c r="E60" s="66">
        <v>124.96525904490984</v>
      </c>
      <c r="F60" s="49"/>
      <c r="G60" s="81">
        <v>29697.841427788484</v>
      </c>
      <c r="H60" s="74">
        <v>120.58166129613619</v>
      </c>
      <c r="I60" s="83"/>
      <c r="J60" s="96">
        <f t="shared" si="9"/>
        <v>2.9536105320797867E-2</v>
      </c>
      <c r="K60" s="119">
        <f t="shared" si="10"/>
        <v>3.6353768074300907E-2</v>
      </c>
      <c r="L60" s="96">
        <v>1.5736798351600134E-2</v>
      </c>
      <c r="M60" s="90">
        <f>INDEX('Pace of change parameters'!$E$20:$I$20,1,$B$6)</f>
        <v>9.0547645222140982E-3</v>
      </c>
      <c r="N60" s="101">
        <f>IF(INDEX('Pace of change parameters'!$E$28:$I$28,1,$B$6)=1,(1+L60)*D60,D60)</f>
        <v>31056.152609600173</v>
      </c>
      <c r="O60" s="87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1">
        <v>1.5736798351600134E-2</v>
      </c>
      <c r="Q60" s="51">
        <v>9.0547645222140982E-3</v>
      </c>
      <c r="R60" s="9">
        <f>IF(INDEX('Pace of change parameters'!$E$29:$I$29,1,$B$6)=1,D60*(1+P60),D60)</f>
        <v>31056.152609600173</v>
      </c>
      <c r="S60" s="96">
        <f>IF(P60&lt;INDEX('Pace of change parameters'!$E$22:$I$22,1,$B$6),INDEX('Pace of change parameters'!$E$22:$I$22,1,$B$6),P60)</f>
        <v>3.5655436588443112E-2</v>
      </c>
      <c r="T60" s="125">
        <v>2.8842367815014702E-2</v>
      </c>
      <c r="U60" s="110">
        <f t="shared" si="11"/>
        <v>31665.164973691652</v>
      </c>
      <c r="V60" s="124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5">
        <f>MIN(S60, S60+(INDEX('Pace of change parameters'!$E$25:$I$25,1,$B$6)-S60)*(1-V60))</f>
        <v>3.5655436588443112E-2</v>
      </c>
      <c r="X60" s="125">
        <v>2.8842367815014702E-2</v>
      </c>
      <c r="Y60" s="101">
        <f t="shared" si="12"/>
        <v>31665.164973691652</v>
      </c>
      <c r="Z60" s="90">
        <v>0</v>
      </c>
      <c r="AA60" s="92">
        <f t="shared" si="13"/>
        <v>30815.875860819888</v>
      </c>
      <c r="AB60" s="92">
        <f>IF(INDEX('Pace of change parameters'!$E$27:$I$27,1,$B$6)=1,MAX(AA60,Y60),Y60)</f>
        <v>31665.164973691652</v>
      </c>
      <c r="AC60" s="90">
        <f t="shared" si="14"/>
        <v>3.5655436588443168E-2</v>
      </c>
      <c r="AD60" s="136">
        <v>2.8842367815014702E-2</v>
      </c>
      <c r="AE60" s="50">
        <v>31665</v>
      </c>
      <c r="AF60" s="50">
        <v>128.56888317039159</v>
      </c>
      <c r="AG60" s="15">
        <f t="shared" si="17"/>
        <v>3.5650040883074441E-2</v>
      </c>
      <c r="AH60" s="15">
        <f t="shared" si="18"/>
        <v>2.8837007605343246E-2</v>
      </c>
      <c r="AI60" s="50"/>
      <c r="AJ60" s="50">
        <v>30815.875860819888</v>
      </c>
      <c r="AK60" s="50">
        <v>125.12119827389995</v>
      </c>
      <c r="AL60" s="15">
        <f t="shared" si="15"/>
        <v>2.7554762454754966E-2</v>
      </c>
      <c r="AM60" s="52">
        <f t="shared" si="16"/>
        <v>2.7554762454755188E-2</v>
      </c>
    </row>
    <row r="61" spans="1:39" x14ac:dyDescent="0.2">
      <c r="A61" s="178" t="s">
        <v>169</v>
      </c>
      <c r="B61" s="178" t="s">
        <v>170</v>
      </c>
      <c r="D61" s="61">
        <v>19654</v>
      </c>
      <c r="E61" s="66">
        <v>136.92541347935739</v>
      </c>
      <c r="F61" s="49"/>
      <c r="G61" s="81">
        <v>16978.242067846681</v>
      </c>
      <c r="H61" s="74">
        <v>118.09388018022231</v>
      </c>
      <c r="I61" s="83"/>
      <c r="J61" s="96">
        <f t="shared" si="9"/>
        <v>0.15759923326930636</v>
      </c>
      <c r="K61" s="119">
        <f t="shared" si="10"/>
        <v>0.15946239780076987</v>
      </c>
      <c r="L61" s="96">
        <v>1.0678845632092315E-2</v>
      </c>
      <c r="M61" s="90">
        <f>INDEX('Pace of change parameters'!$E$20:$I$20,1,$B$6)</f>
        <v>9.0547645222140982E-3</v>
      </c>
      <c r="N61" s="101">
        <f>IF(INDEX('Pace of change parameters'!$E$28:$I$28,1,$B$6)=1,(1+L61)*D61,D61)</f>
        <v>19863.882032053141</v>
      </c>
      <c r="O61" s="87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1">
        <v>1.0678845632092315E-2</v>
      </c>
      <c r="Q61" s="51">
        <v>9.0547645222140982E-3</v>
      </c>
      <c r="R61" s="9">
        <f>IF(INDEX('Pace of change parameters'!$E$29:$I$29,1,$B$6)=1,D61*(1+P61),D61)</f>
        <v>19863.882032053141</v>
      </c>
      <c r="S61" s="96">
        <f>IF(P61&lt;INDEX('Pace of change parameters'!$E$22:$I$22,1,$B$6),INDEX('Pace of change parameters'!$E$22:$I$22,1,$B$6),P61)</f>
        <v>3.5655436588443112E-2</v>
      </c>
      <c r="T61" s="125">
        <v>3.399122006884836E-2</v>
      </c>
      <c r="U61" s="110">
        <f t="shared" si="11"/>
        <v>20354.771950709262</v>
      </c>
      <c r="V61" s="124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0</v>
      </c>
      <c r="W61" s="125">
        <f>MIN(S61, S61+(INDEX('Pace of change parameters'!$E$25:$I$25,1,$B$6)-S61)*(1-V61))</f>
        <v>2.9055436588443118E-2</v>
      </c>
      <c r="X61" s="125">
        <v>2.7401825747765729E-2</v>
      </c>
      <c r="Y61" s="101">
        <f t="shared" si="12"/>
        <v>20225.055550709265</v>
      </c>
      <c r="Z61" s="90">
        <v>0</v>
      </c>
      <c r="AA61" s="92">
        <f t="shared" si="13"/>
        <v>17617.421830805244</v>
      </c>
      <c r="AB61" s="92">
        <f>IF(INDEX('Pace of change parameters'!$E$27:$I$27,1,$B$6)=1,MAX(AA61,Y61),Y61)</f>
        <v>20225.055550709265</v>
      </c>
      <c r="AC61" s="90">
        <f t="shared" si="14"/>
        <v>2.9055436588443229E-2</v>
      </c>
      <c r="AD61" s="136">
        <v>2.7401825747765729E-2</v>
      </c>
      <c r="AE61" s="50">
        <v>20225</v>
      </c>
      <c r="AF61" s="50">
        <v>140.67703341138184</v>
      </c>
      <c r="AG61" s="15">
        <f t="shared" si="17"/>
        <v>2.9052610155693603E-2</v>
      </c>
      <c r="AH61" s="15">
        <f t="shared" si="18"/>
        <v>2.7399003856870108E-2</v>
      </c>
      <c r="AI61" s="50"/>
      <c r="AJ61" s="50">
        <v>17617.421830805244</v>
      </c>
      <c r="AK61" s="50">
        <v>122.53975967933732</v>
      </c>
      <c r="AL61" s="15">
        <f t="shared" si="15"/>
        <v>0.14801133754061735</v>
      </c>
      <c r="AM61" s="52">
        <f t="shared" si="16"/>
        <v>0.14801133754061735</v>
      </c>
    </row>
    <row r="62" spans="1:39" x14ac:dyDescent="0.2">
      <c r="A62" s="178" t="s">
        <v>171</v>
      </c>
      <c r="B62" s="178" t="s">
        <v>172</v>
      </c>
      <c r="D62" s="61">
        <v>19237</v>
      </c>
      <c r="E62" s="66">
        <v>118.79677889484475</v>
      </c>
      <c r="F62" s="49"/>
      <c r="G62" s="81">
        <v>18125.860825448879</v>
      </c>
      <c r="H62" s="74">
        <v>111.63556385753536</v>
      </c>
      <c r="I62" s="83"/>
      <c r="J62" s="96">
        <f t="shared" si="9"/>
        <v>6.1301318886387568E-2</v>
      </c>
      <c r="K62" s="119">
        <f t="shared" si="10"/>
        <v>6.4148151268786036E-2</v>
      </c>
      <c r="L62" s="96">
        <v>1.1761450859200329E-2</v>
      </c>
      <c r="M62" s="90">
        <f>INDEX('Pace of change parameters'!$E$20:$I$20,1,$B$6)</f>
        <v>9.0547645222140982E-3</v>
      </c>
      <c r="N62" s="101">
        <f>IF(INDEX('Pace of change parameters'!$E$28:$I$28,1,$B$6)=1,(1+L62)*D62,D62)</f>
        <v>19463.255030178436</v>
      </c>
      <c r="O62" s="87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1">
        <v>1.1761450859200329E-2</v>
      </c>
      <c r="Q62" s="51">
        <v>9.0547645222140982E-3</v>
      </c>
      <c r="R62" s="9">
        <f>IF(INDEX('Pace of change parameters'!$E$29:$I$29,1,$B$6)=1,D62*(1+P62),D62)</f>
        <v>19463.255030178436</v>
      </c>
      <c r="S62" s="96">
        <f>IF(P62&lt;INDEX('Pace of change parameters'!$E$22:$I$22,1,$B$6),INDEX('Pace of change parameters'!$E$22:$I$22,1,$B$6),P62)</f>
        <v>3.5655436588443112E-2</v>
      </c>
      <c r="T62" s="125">
        <v>3.2884828538829458E-2</v>
      </c>
      <c r="U62" s="110">
        <f t="shared" si="11"/>
        <v>19922.90363365188</v>
      </c>
      <c r="V62" s="124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0.77397362227224875</v>
      </c>
      <c r="W62" s="125">
        <f>MIN(S62, S62+(INDEX('Pace of change parameters'!$E$25:$I$25,1,$B$6)-S62)*(1-V62))</f>
        <v>3.4163662495439957E-2</v>
      </c>
      <c r="X62" s="125">
        <v>3.1397045272470114E-2</v>
      </c>
      <c r="Y62" s="101">
        <f t="shared" si="12"/>
        <v>19894.206375424779</v>
      </c>
      <c r="Z62" s="90">
        <v>0</v>
      </c>
      <c r="AA62" s="92">
        <f t="shared" si="13"/>
        <v>18808.244983922577</v>
      </c>
      <c r="AB62" s="92">
        <f>IF(INDEX('Pace of change parameters'!$E$27:$I$27,1,$B$6)=1,MAX(AA62,Y62),Y62)</f>
        <v>19894.206375424779</v>
      </c>
      <c r="AC62" s="90">
        <f t="shared" si="14"/>
        <v>3.4163662495440006E-2</v>
      </c>
      <c r="AD62" s="136">
        <v>3.1397045272470114E-2</v>
      </c>
      <c r="AE62" s="50">
        <v>19894</v>
      </c>
      <c r="AF62" s="50">
        <v>122.52537569215335</v>
      </c>
      <c r="AG62" s="15">
        <f t="shared" si="17"/>
        <v>3.4152934449238392E-2</v>
      </c>
      <c r="AH62" s="15">
        <f t="shared" si="18"/>
        <v>3.1386345926172288E-2</v>
      </c>
      <c r="AI62" s="50"/>
      <c r="AJ62" s="50">
        <v>18808.244983922577</v>
      </c>
      <c r="AK62" s="50">
        <v>115.8383071662397</v>
      </c>
      <c r="AL62" s="15">
        <f t="shared" si="15"/>
        <v>5.7727609195091567E-2</v>
      </c>
      <c r="AM62" s="52">
        <f t="shared" si="16"/>
        <v>5.7727609195091345E-2</v>
      </c>
    </row>
    <row r="63" spans="1:39" x14ac:dyDescent="0.2">
      <c r="A63" s="178" t="s">
        <v>173</v>
      </c>
      <c r="B63" s="178" t="s">
        <v>174</v>
      </c>
      <c r="D63" s="61">
        <v>39306</v>
      </c>
      <c r="E63" s="66">
        <v>134.91731140203339</v>
      </c>
      <c r="F63" s="49"/>
      <c r="G63" s="81">
        <v>38643.161621483305</v>
      </c>
      <c r="H63" s="74">
        <v>132.26900584322772</v>
      </c>
      <c r="I63" s="83"/>
      <c r="J63" s="96">
        <f t="shared" si="9"/>
        <v>1.7152798857642981E-2</v>
      </c>
      <c r="K63" s="119">
        <f t="shared" si="10"/>
        <v>2.0022117365458891E-2</v>
      </c>
      <c r="L63" s="96">
        <v>1.1901239028792698E-2</v>
      </c>
      <c r="M63" s="90">
        <f>INDEX('Pace of change parameters'!$E$20:$I$20,1,$B$6)</f>
        <v>9.0547645222140982E-3</v>
      </c>
      <c r="N63" s="101">
        <f>IF(INDEX('Pace of change parameters'!$E$28:$I$28,1,$B$6)=1,(1+L63)*D63,D63)</f>
        <v>39773.790101265724</v>
      </c>
      <c r="O63" s="87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1">
        <v>1.1901239028792698E-2</v>
      </c>
      <c r="Q63" s="51">
        <v>9.0547645222140982E-3</v>
      </c>
      <c r="R63" s="9">
        <f>IF(INDEX('Pace of change parameters'!$E$29:$I$29,1,$B$6)=1,D63*(1+P63),D63)</f>
        <v>39773.790101265724</v>
      </c>
      <c r="S63" s="96">
        <f>IF(P63&lt;INDEX('Pace of change parameters'!$E$22:$I$22,1,$B$6),INDEX('Pace of change parameters'!$E$22:$I$22,1,$B$6),P63)</f>
        <v>3.5655436588443112E-2</v>
      </c>
      <c r="T63" s="125">
        <v>3.2742141610488495E-2</v>
      </c>
      <c r="U63" s="110">
        <f t="shared" si="11"/>
        <v>40707.472590545345</v>
      </c>
      <c r="V63" s="124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5">
        <f>MIN(S63, S63+(INDEX('Pace of change parameters'!$E$25:$I$25,1,$B$6)-S63)*(1-V63))</f>
        <v>3.5655436588443112E-2</v>
      </c>
      <c r="X63" s="125">
        <v>3.2742141610488495E-2</v>
      </c>
      <c r="Y63" s="101">
        <f t="shared" si="12"/>
        <v>40707.472590545345</v>
      </c>
      <c r="Z63" s="90">
        <v>0</v>
      </c>
      <c r="AA63" s="92">
        <f t="shared" si="13"/>
        <v>40097.960462640469</v>
      </c>
      <c r="AB63" s="92">
        <f>IF(INDEX('Pace of change parameters'!$E$27:$I$27,1,$B$6)=1,MAX(AA63,Y63),Y63)</f>
        <v>40707.472590545345</v>
      </c>
      <c r="AC63" s="90">
        <f t="shared" si="14"/>
        <v>3.5655436588443168E-2</v>
      </c>
      <c r="AD63" s="136">
        <v>3.2742141610488495E-2</v>
      </c>
      <c r="AE63" s="50">
        <v>40707</v>
      </c>
      <c r="AF63" s="50">
        <v>139.33317552016587</v>
      </c>
      <c r="AG63" s="15">
        <f t="shared" si="17"/>
        <v>3.5643413219355713E-2</v>
      </c>
      <c r="AH63" s="15">
        <f t="shared" si="18"/>
        <v>3.2730152063094931E-2</v>
      </c>
      <c r="AI63" s="50"/>
      <c r="AJ63" s="50">
        <v>40097.960462640469</v>
      </c>
      <c r="AK63" s="50">
        <v>137.2485362011879</v>
      </c>
      <c r="AL63" s="15">
        <f t="shared" si="15"/>
        <v>1.5188790909377525E-2</v>
      </c>
      <c r="AM63" s="52">
        <f t="shared" si="16"/>
        <v>1.5188790909377525E-2</v>
      </c>
    </row>
    <row r="64" spans="1:39" x14ac:dyDescent="0.2">
      <c r="A64" s="178" t="s">
        <v>175</v>
      </c>
      <c r="B64" s="178" t="s">
        <v>176</v>
      </c>
      <c r="D64" s="61">
        <v>25140</v>
      </c>
      <c r="E64" s="66">
        <v>118.70304878912502</v>
      </c>
      <c r="F64" s="49"/>
      <c r="G64" s="81">
        <v>25839.420300784419</v>
      </c>
      <c r="H64" s="74">
        <v>121.06770616916337</v>
      </c>
      <c r="I64" s="83"/>
      <c r="J64" s="96">
        <f t="shared" si="9"/>
        <v>-2.7067956348973743E-2</v>
      </c>
      <c r="K64" s="119">
        <f t="shared" si="10"/>
        <v>-1.9531693916247983E-2</v>
      </c>
      <c r="L64" s="96">
        <v>1.6870830982411267E-2</v>
      </c>
      <c r="M64" s="90">
        <f>INDEX('Pace of change parameters'!$E$20:$I$20,1,$B$6)</f>
        <v>9.0547645222140982E-3</v>
      </c>
      <c r="N64" s="101">
        <f>IF(INDEX('Pace of change parameters'!$E$28:$I$28,1,$B$6)=1,(1+L64)*D64,D64)</f>
        <v>25564.132690897819</v>
      </c>
      <c r="O64" s="87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1">
        <v>1.6870830982411267E-2</v>
      </c>
      <c r="Q64" s="51">
        <v>9.0547645222140982E-3</v>
      </c>
      <c r="R64" s="9">
        <f>IF(INDEX('Pace of change parameters'!$E$29:$I$29,1,$B$6)=1,D64*(1+P64),D64)</f>
        <v>25564.132690897819</v>
      </c>
      <c r="S64" s="96">
        <f>IF(P64&lt;INDEX('Pace of change parameters'!$E$22:$I$22,1,$B$6),INDEX('Pace of change parameters'!$E$22:$I$22,1,$B$6),P64)</f>
        <v>3.5655436588443112E-2</v>
      </c>
      <c r="T64" s="125">
        <v>2.7694984311117832E-2</v>
      </c>
      <c r="U64" s="110">
        <f t="shared" si="11"/>
        <v>26036.377675833461</v>
      </c>
      <c r="V64" s="124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5">
        <f>MIN(S64, S64+(INDEX('Pace of change parameters'!$E$25:$I$25,1,$B$6)-S64)*(1-V64))</f>
        <v>3.5655436588443112E-2</v>
      </c>
      <c r="X64" s="125">
        <v>2.7694984311117832E-2</v>
      </c>
      <c r="Y64" s="101">
        <f t="shared" si="12"/>
        <v>26036.377675833461</v>
      </c>
      <c r="Z64" s="90">
        <v>-2.6796321063721762E-2</v>
      </c>
      <c r="AA64" s="92">
        <f t="shared" si="13"/>
        <v>26093.728546705996</v>
      </c>
      <c r="AB64" s="92">
        <f>IF(INDEX('Pace of change parameters'!$E$27:$I$27,1,$B$6)=1,MAX(AA64,Y64),Y64)</f>
        <v>26036.377675833461</v>
      </c>
      <c r="AC64" s="90">
        <f t="shared" si="14"/>
        <v>3.5655436588443168E-2</v>
      </c>
      <c r="AD64" s="136">
        <v>2.7694984311117832E-2</v>
      </c>
      <c r="AE64" s="50">
        <v>26036</v>
      </c>
      <c r="AF64" s="50">
        <v>121.98875830525684</v>
      </c>
      <c r="AG64" s="15">
        <f t="shared" si="17"/>
        <v>3.5640413683373007E-2</v>
      </c>
      <c r="AH64" s="15">
        <f t="shared" si="18"/>
        <v>2.7680076877965032E-2</v>
      </c>
      <c r="AI64" s="50"/>
      <c r="AJ64" s="50">
        <v>26812.196780047845</v>
      </c>
      <c r="AK64" s="50">
        <v>125.62554127493632</v>
      </c>
      <c r="AL64" s="15">
        <f t="shared" si="15"/>
        <v>-2.8949391443577888E-2</v>
      </c>
      <c r="AM64" s="52">
        <f t="shared" si="16"/>
        <v>-2.8949391443577888E-2</v>
      </c>
    </row>
    <row r="65" spans="1:39" x14ac:dyDescent="0.2">
      <c r="A65" s="178" t="s">
        <v>177</v>
      </c>
      <c r="B65" s="178" t="s">
        <v>178</v>
      </c>
      <c r="D65" s="61">
        <v>35630</v>
      </c>
      <c r="E65" s="66">
        <v>130.60515309357899</v>
      </c>
      <c r="F65" s="49"/>
      <c r="G65" s="81">
        <v>37316.571012958266</v>
      </c>
      <c r="H65" s="74">
        <v>135.77454620861508</v>
      </c>
      <c r="I65" s="83"/>
      <c r="J65" s="96">
        <f t="shared" si="9"/>
        <v>-4.5196301996038191E-2</v>
      </c>
      <c r="K65" s="119">
        <f t="shared" si="10"/>
        <v>-3.8073359546298202E-2</v>
      </c>
      <c r="L65" s="96">
        <v>1.6582426000016248E-2</v>
      </c>
      <c r="M65" s="90">
        <f>INDEX('Pace of change parameters'!$E$20:$I$20,1,$B$6)</f>
        <v>9.0547645222140982E-3</v>
      </c>
      <c r="N65" s="101">
        <f>IF(INDEX('Pace of change parameters'!$E$28:$I$28,1,$B$6)=1,(1+L65)*D65,D65)</f>
        <v>36220.831838380582</v>
      </c>
      <c r="O65" s="87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1">
        <v>1.6582426000016248E-2</v>
      </c>
      <c r="Q65" s="51">
        <v>9.0547645222140982E-3</v>
      </c>
      <c r="R65" s="9">
        <f>IF(INDEX('Pace of change parameters'!$E$29:$I$29,1,$B$6)=1,D65*(1+P65),D65)</f>
        <v>36220.831838380582</v>
      </c>
      <c r="S65" s="96">
        <f>IF(P65&lt;INDEX('Pace of change parameters'!$E$22:$I$22,1,$B$6),INDEX('Pace of change parameters'!$E$22:$I$22,1,$B$6),P65)</f>
        <v>3.5655436588443112E-2</v>
      </c>
      <c r="T65" s="125">
        <v>2.7986541932297326E-2</v>
      </c>
      <c r="U65" s="110">
        <f t="shared" si="11"/>
        <v>36900.403205646231</v>
      </c>
      <c r="V65" s="124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5">
        <f>MIN(S65, S65+(INDEX('Pace of change parameters'!$E$25:$I$25,1,$B$6)-S65)*(1-V65))</f>
        <v>3.5655436588443112E-2</v>
      </c>
      <c r="X65" s="125">
        <v>2.7986541932297326E-2</v>
      </c>
      <c r="Y65" s="101">
        <f t="shared" si="12"/>
        <v>36900.403205646231</v>
      </c>
      <c r="Z65" s="90">
        <v>-4.5200605111257453E-2</v>
      </c>
      <c r="AA65" s="92">
        <f t="shared" si="13"/>
        <v>36971.195743445161</v>
      </c>
      <c r="AB65" s="92">
        <f>IF(INDEX('Pace of change parameters'!$E$27:$I$27,1,$B$6)=1,MAX(AA65,Y65),Y65)</f>
        <v>36900.403205646231</v>
      </c>
      <c r="AC65" s="90">
        <f t="shared" si="14"/>
        <v>3.5655436588443168E-2</v>
      </c>
      <c r="AD65" s="136">
        <v>2.7986541932297326E-2</v>
      </c>
      <c r="AE65" s="50">
        <v>36900</v>
      </c>
      <c r="AF65" s="50">
        <v>134.25887264288389</v>
      </c>
      <c r="AG65" s="15">
        <f t="shared" si="17"/>
        <v>3.5644120123491385E-2</v>
      </c>
      <c r="AH65" s="15">
        <f t="shared" si="18"/>
        <v>2.7975309264306025E-2</v>
      </c>
      <c r="AI65" s="50"/>
      <c r="AJ65" s="50">
        <v>38721.427706553171</v>
      </c>
      <c r="AK65" s="50">
        <v>140.88604962072512</v>
      </c>
      <c r="AL65" s="15">
        <f t="shared" si="15"/>
        <v>-4.7039270358435581E-2</v>
      </c>
      <c r="AM65" s="52">
        <f t="shared" si="16"/>
        <v>-4.7039270358435359E-2</v>
      </c>
    </row>
    <row r="66" spans="1:39" x14ac:dyDescent="0.2">
      <c r="A66" s="178" t="s">
        <v>179</v>
      </c>
      <c r="B66" s="178" t="s">
        <v>180</v>
      </c>
      <c r="D66" s="61">
        <v>41430</v>
      </c>
      <c r="E66" s="66">
        <v>112.96061510776656</v>
      </c>
      <c r="F66" s="49"/>
      <c r="G66" s="81">
        <v>43925.51605427004</v>
      </c>
      <c r="H66" s="74">
        <v>118.97357579135456</v>
      </c>
      <c r="I66" s="83"/>
      <c r="J66" s="96">
        <f t="shared" si="9"/>
        <v>-5.6812447033902203E-2</v>
      </c>
      <c r="K66" s="119">
        <f t="shared" si="10"/>
        <v>-5.0540303959032085E-2</v>
      </c>
      <c r="L66" s="96">
        <v>1.5764920772219471E-2</v>
      </c>
      <c r="M66" s="90">
        <f>INDEX('Pace of change parameters'!$E$20:$I$20,1,$B$6)</f>
        <v>9.0547645222140982E-3</v>
      </c>
      <c r="N66" s="101">
        <f>IF(INDEX('Pace of change parameters'!$E$28:$I$28,1,$B$6)=1,(1+L66)*D66,D66)</f>
        <v>42083.140667593056</v>
      </c>
      <c r="O66" s="87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1">
        <v>1.5764920772219471E-2</v>
      </c>
      <c r="Q66" s="51">
        <v>9.0547645222140982E-3</v>
      </c>
      <c r="R66" s="9">
        <f>IF(INDEX('Pace of change parameters'!$E$29:$I$29,1,$B$6)=1,D66*(1+P66),D66)</f>
        <v>42083.140667593056</v>
      </c>
      <c r="S66" s="96">
        <f>IF(P66&lt;INDEX('Pace of change parameters'!$E$22:$I$22,1,$B$6),INDEX('Pace of change parameters'!$E$22:$I$22,1,$B$6),P66)</f>
        <v>3.5655436588443112E-2</v>
      </c>
      <c r="T66" s="125">
        <v>2.8813883332801327E-2</v>
      </c>
      <c r="U66" s="110">
        <f t="shared" si="11"/>
        <v>42907.204737859203</v>
      </c>
      <c r="V66" s="124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5">
        <f>MIN(S66, S66+(INDEX('Pace of change parameters'!$E$25:$I$25,1,$B$6)-S66)*(1-V66))</f>
        <v>3.5655436588443112E-2</v>
      </c>
      <c r="X66" s="125">
        <v>2.8813883332801327E-2</v>
      </c>
      <c r="Y66" s="101">
        <f t="shared" si="12"/>
        <v>42907.204737859203</v>
      </c>
      <c r="Z66" s="90">
        <v>-5.7575177641835729E-2</v>
      </c>
      <c r="AA66" s="92">
        <f t="shared" si="13"/>
        <v>42954.950291116285</v>
      </c>
      <c r="AB66" s="92">
        <f>IF(INDEX('Pace of change parameters'!$E$27:$I$27,1,$B$6)=1,MAX(AA66,Y66),Y66)</f>
        <v>42907.204737859203</v>
      </c>
      <c r="AC66" s="90">
        <f t="shared" si="14"/>
        <v>3.5655436588443168E-2</v>
      </c>
      <c r="AD66" s="136">
        <v>2.8813883332801327E-2</v>
      </c>
      <c r="AE66" s="50">
        <v>42907</v>
      </c>
      <c r="AF66" s="50">
        <v>116.21489455405973</v>
      </c>
      <c r="AG66" s="15">
        <f t="shared" si="17"/>
        <v>3.5650494810523847E-2</v>
      </c>
      <c r="AH66" s="15">
        <f t="shared" si="18"/>
        <v>2.8808974200331017E-2</v>
      </c>
      <c r="AI66" s="50"/>
      <c r="AJ66" s="50">
        <v>45579.179656615044</v>
      </c>
      <c r="AK66" s="50">
        <v>123.45257318512273</v>
      </c>
      <c r="AL66" s="15">
        <f t="shared" si="15"/>
        <v>-5.8627199452617185E-2</v>
      </c>
      <c r="AM66" s="52">
        <f t="shared" si="16"/>
        <v>-5.8627199452617185E-2</v>
      </c>
    </row>
    <row r="67" spans="1:39" x14ac:dyDescent="0.2">
      <c r="A67" s="178" t="s">
        <v>181</v>
      </c>
      <c r="B67" s="178" t="s">
        <v>182</v>
      </c>
      <c r="D67" s="61">
        <v>26294.693086450741</v>
      </c>
      <c r="E67" s="66">
        <v>155.62949795776879</v>
      </c>
      <c r="F67" s="49"/>
      <c r="G67" s="81">
        <v>21482.427968830212</v>
      </c>
      <c r="H67" s="74">
        <v>126.99416690932108</v>
      </c>
      <c r="I67" s="83"/>
      <c r="J67" s="96">
        <f t="shared" si="9"/>
        <v>0.22400936824286588</v>
      </c>
      <c r="K67" s="119">
        <f t="shared" si="10"/>
        <v>0.22548540413588047</v>
      </c>
      <c r="L67" s="96">
        <v>1.0271586132485133E-2</v>
      </c>
      <c r="M67" s="90">
        <f>INDEX('Pace of change parameters'!$E$20:$I$20,1,$B$6)</f>
        <v>9.0547645222140982E-3</v>
      </c>
      <c r="N67" s="101">
        <f>IF(INDEX('Pace of change parameters'!$E$28:$I$28,1,$B$6)=1,(1+L67)*D67,D67)</f>
        <v>26564.781291315481</v>
      </c>
      <c r="O67" s="87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1">
        <v>1.0271586132485133E-2</v>
      </c>
      <c r="Q67" s="51">
        <v>9.0547645222140982E-3</v>
      </c>
      <c r="R67" s="9">
        <f>IF(INDEX('Pace of change parameters'!$E$29:$I$29,1,$B$6)=1,D67*(1+P67),D67)</f>
        <v>26564.781291315481</v>
      </c>
      <c r="S67" s="96">
        <f>IF(P67&lt;INDEX('Pace of change parameters'!$E$22:$I$22,1,$B$6),INDEX('Pace of change parameters'!$E$22:$I$22,1,$B$6),P67)</f>
        <v>3.5655436588443112E-2</v>
      </c>
      <c r="T67" s="125">
        <v>3.4408041399531797E-2</v>
      </c>
      <c r="U67" s="110">
        <f t="shared" si="11"/>
        <v>27232.241848407262</v>
      </c>
      <c r="V67" s="124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0</v>
      </c>
      <c r="W67" s="125">
        <f>MIN(S67, S67+(INDEX('Pace of change parameters'!$E$25:$I$25,1,$B$6)-S67)*(1-V67))</f>
        <v>2.9055436588443118E-2</v>
      </c>
      <c r="X67" s="125">
        <v>2.7815990769521237E-2</v>
      </c>
      <c r="Y67" s="101">
        <f t="shared" si="12"/>
        <v>27058.696874036686</v>
      </c>
      <c r="Z67" s="90">
        <v>0</v>
      </c>
      <c r="AA67" s="92">
        <f t="shared" si="13"/>
        <v>22291.176787584263</v>
      </c>
      <c r="AB67" s="92">
        <f>IF(INDEX('Pace of change parameters'!$E$27:$I$27,1,$B$6)=1,MAX(AA67,Y67),Y67)</f>
        <v>27058.696874036686</v>
      </c>
      <c r="AC67" s="90">
        <f t="shared" si="14"/>
        <v>2.9055436588443229E-2</v>
      </c>
      <c r="AD67" s="136">
        <v>2.7815990769521237E-2</v>
      </c>
      <c r="AE67" s="50">
        <v>27059</v>
      </c>
      <c r="AF67" s="50">
        <v>159.9602785767627</v>
      </c>
      <c r="AG67" s="15">
        <f t="shared" si="17"/>
        <v>2.906696461663949E-2</v>
      </c>
      <c r="AH67" s="15">
        <f t="shared" si="18"/>
        <v>2.7827504912784073E-2</v>
      </c>
      <c r="AI67" s="50"/>
      <c r="AJ67" s="50">
        <v>22291.176787584263</v>
      </c>
      <c r="AK67" s="50">
        <v>131.77511544202835</v>
      </c>
      <c r="AL67" s="15">
        <f t="shared" si="15"/>
        <v>0.21388835851283172</v>
      </c>
      <c r="AM67" s="52">
        <f t="shared" si="16"/>
        <v>0.21388835851283172</v>
      </c>
    </row>
    <row r="68" spans="1:39" x14ac:dyDescent="0.2">
      <c r="A68" s="178" t="s">
        <v>183</v>
      </c>
      <c r="B68" s="178" t="s">
        <v>184</v>
      </c>
      <c r="D68" s="61">
        <v>23516</v>
      </c>
      <c r="E68" s="66">
        <v>123.73781222539688</v>
      </c>
      <c r="F68" s="49"/>
      <c r="G68" s="81">
        <v>22940.29154448758</v>
      </c>
      <c r="H68" s="74">
        <v>119.8652385752126</v>
      </c>
      <c r="I68" s="83"/>
      <c r="J68" s="96">
        <f t="shared" si="9"/>
        <v>2.5095952002003097E-2</v>
      </c>
      <c r="K68" s="119">
        <f t="shared" si="10"/>
        <v>3.2307729048187239E-2</v>
      </c>
      <c r="L68" s="96">
        <v>1.6153688261900889E-2</v>
      </c>
      <c r="M68" s="90">
        <f>INDEX('Pace of change parameters'!$E$20:$I$20,1,$B$6)</f>
        <v>9.0547645222140982E-3</v>
      </c>
      <c r="N68" s="101">
        <f>IF(INDEX('Pace of change parameters'!$E$28:$I$28,1,$B$6)=1,(1+L68)*D68,D68)</f>
        <v>23895.87013316686</v>
      </c>
      <c r="O68" s="87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1">
        <v>1.6153688261900889E-2</v>
      </c>
      <c r="Q68" s="51">
        <v>9.0547645222140982E-3</v>
      </c>
      <c r="R68" s="9">
        <f>IF(INDEX('Pace of change parameters'!$E$29:$I$29,1,$B$6)=1,D68*(1+P68),D68)</f>
        <v>23895.87013316686</v>
      </c>
      <c r="S68" s="96">
        <f>IF(P68&lt;INDEX('Pace of change parameters'!$E$22:$I$22,1,$B$6),INDEX('Pace of change parameters'!$E$22:$I$22,1,$B$6),P68)</f>
        <v>3.5655436588443112E-2</v>
      </c>
      <c r="T68" s="125">
        <v>2.8420272213348641E-2</v>
      </c>
      <c r="U68" s="110">
        <f t="shared" si="11"/>
        <v>24354.473246813828</v>
      </c>
      <c r="V68" s="124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5">
        <f>MIN(S68, S68+(INDEX('Pace of change parameters'!$E$25:$I$25,1,$B$6)-S68)*(1-V68))</f>
        <v>3.5655436588443112E-2</v>
      </c>
      <c r="X68" s="125">
        <v>2.8420272213348641E-2</v>
      </c>
      <c r="Y68" s="101">
        <f t="shared" si="12"/>
        <v>24354.473246813828</v>
      </c>
      <c r="Z68" s="90">
        <v>0</v>
      </c>
      <c r="AA68" s="92">
        <f t="shared" si="13"/>
        <v>23803.924543299308</v>
      </c>
      <c r="AB68" s="92">
        <f>IF(INDEX('Pace of change parameters'!$E$27:$I$27,1,$B$6)=1,MAX(AA68,Y68),Y68)</f>
        <v>24354.473246813828</v>
      </c>
      <c r="AC68" s="90">
        <f t="shared" si="14"/>
        <v>3.5655436588443168E-2</v>
      </c>
      <c r="AD68" s="136">
        <v>2.8420272213348641E-2</v>
      </c>
      <c r="AE68" s="50">
        <v>24354</v>
      </c>
      <c r="AF68" s="50">
        <v>127.252001771625</v>
      </c>
      <c r="AG68" s="15">
        <f t="shared" si="17"/>
        <v>3.5635312127912933E-2</v>
      </c>
      <c r="AH68" s="15">
        <f t="shared" si="18"/>
        <v>2.8400288343766622E-2</v>
      </c>
      <c r="AI68" s="50"/>
      <c r="AJ68" s="50">
        <v>23803.924543299308</v>
      </c>
      <c r="AK68" s="50">
        <v>124.37780439170369</v>
      </c>
      <c r="AL68" s="15">
        <f t="shared" si="15"/>
        <v>2.3108603612824741E-2</v>
      </c>
      <c r="AM68" s="52">
        <f t="shared" si="16"/>
        <v>2.3108603612824519E-2</v>
      </c>
    </row>
    <row r="69" spans="1:39" x14ac:dyDescent="0.2">
      <c r="A69" s="178" t="s">
        <v>185</v>
      </c>
      <c r="B69" s="178" t="s">
        <v>186</v>
      </c>
      <c r="D69" s="61">
        <v>20524.727763291467</v>
      </c>
      <c r="E69" s="66">
        <v>119.59054778319864</v>
      </c>
      <c r="F69" s="49"/>
      <c r="G69" s="81">
        <v>21531.191200907451</v>
      </c>
      <c r="H69" s="74">
        <v>124.83921824207424</v>
      </c>
      <c r="I69" s="83"/>
      <c r="J69" s="96">
        <f t="shared" si="9"/>
        <v>-4.6744438253540133E-2</v>
      </c>
      <c r="K69" s="119">
        <f t="shared" si="10"/>
        <v>-4.2043442219399041E-2</v>
      </c>
      <c r="L69" s="96">
        <v>1.4030935274954581E-2</v>
      </c>
      <c r="M69" s="90">
        <f>INDEX('Pace of change parameters'!$E$20:$I$20,1,$B$6)</f>
        <v>9.0547645222140982E-3</v>
      </c>
      <c r="N69" s="101">
        <f>IF(INDEX('Pace of change parameters'!$E$28:$I$28,1,$B$6)=1,(1+L69)*D69,D69)</f>
        <v>20812.708890074271</v>
      </c>
      <c r="O69" s="87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1">
        <v>1.4030935274954581E-2</v>
      </c>
      <c r="Q69" s="51">
        <v>9.0547645222140982E-3</v>
      </c>
      <c r="R69" s="9">
        <f>IF(INDEX('Pace of change parameters'!$E$29:$I$29,1,$B$6)=1,D69*(1+P69),D69)</f>
        <v>20812.708890074271</v>
      </c>
      <c r="S69" s="96">
        <f>IF(P69&lt;INDEX('Pace of change parameters'!$E$22:$I$22,1,$B$6),INDEX('Pace of change parameters'!$E$22:$I$22,1,$B$6),P69)</f>
        <v>3.5655436588443112E-2</v>
      </c>
      <c r="T69" s="125">
        <v>3.0573147563335068E-2</v>
      </c>
      <c r="U69" s="110">
        <f t="shared" si="11"/>
        <v>21256.545892550563</v>
      </c>
      <c r="V69" s="124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5">
        <f>MIN(S69, S69+(INDEX('Pace of change parameters'!$E$25:$I$25,1,$B$6)-S69)*(1-V69))</f>
        <v>3.5655436588443112E-2</v>
      </c>
      <c r="X69" s="125">
        <v>3.0573147563335068E-2</v>
      </c>
      <c r="Y69" s="101">
        <f t="shared" si="12"/>
        <v>21256.545892550563</v>
      </c>
      <c r="Z69" s="90">
        <v>-4.9141272075369224E-2</v>
      </c>
      <c r="AA69" s="92">
        <f t="shared" si="13"/>
        <v>21243.872525062357</v>
      </c>
      <c r="AB69" s="92">
        <f>IF(INDEX('Pace of change parameters'!$E$27:$I$27,1,$B$6)=1,MAX(AA69,Y69),Y69)</f>
        <v>21256.545892550563</v>
      </c>
      <c r="AC69" s="90">
        <f t="shared" si="14"/>
        <v>3.5655436588443168E-2</v>
      </c>
      <c r="AD69" s="136">
        <v>3.0573147563335068E-2</v>
      </c>
      <c r="AE69" s="50">
        <v>21257</v>
      </c>
      <c r="AF69" s="50">
        <v>123.24944019167548</v>
      </c>
      <c r="AG69" s="15">
        <f t="shared" si="17"/>
        <v>3.5677561483578035E-2</v>
      </c>
      <c r="AH69" s="15">
        <f t="shared" si="18"/>
        <v>3.059516388460648E-2</v>
      </c>
      <c r="AI69" s="50"/>
      <c r="AJ69" s="50">
        <v>22341.775808725859</v>
      </c>
      <c r="AK69" s="50">
        <v>129.53903943705038</v>
      </c>
      <c r="AL69" s="15">
        <f t="shared" si="15"/>
        <v>-4.8553696806060809E-2</v>
      </c>
      <c r="AM69" s="52">
        <f t="shared" si="16"/>
        <v>-4.8553696806060809E-2</v>
      </c>
    </row>
    <row r="70" spans="1:39" x14ac:dyDescent="0.2">
      <c r="A70" s="178" t="s">
        <v>187</v>
      </c>
      <c r="B70" s="178" t="s">
        <v>188</v>
      </c>
      <c r="D70" s="61">
        <v>34698</v>
      </c>
      <c r="E70" s="66">
        <v>133.84560193489406</v>
      </c>
      <c r="F70" s="49"/>
      <c r="G70" s="81">
        <v>32598.184156587089</v>
      </c>
      <c r="H70" s="74">
        <v>125.28556011119511</v>
      </c>
      <c r="I70" s="83"/>
      <c r="J70" s="96">
        <f t="shared" si="9"/>
        <v>6.4415116907320158E-2</v>
      </c>
      <c r="K70" s="119">
        <f t="shared" si="10"/>
        <v>6.8324249148119076E-2</v>
      </c>
      <c r="L70" s="96">
        <v>1.2760582346547977E-2</v>
      </c>
      <c r="M70" s="90">
        <f>INDEX('Pace of change parameters'!$E$20:$I$20,1,$B$6)</f>
        <v>9.0547645222140982E-3</v>
      </c>
      <c r="N70" s="101">
        <f>IF(INDEX('Pace of change parameters'!$E$28:$I$28,1,$B$6)=1,(1+L70)*D70,D70)</f>
        <v>35140.766686260518</v>
      </c>
      <c r="O70" s="87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1">
        <v>1.2760582346547977E-2</v>
      </c>
      <c r="Q70" s="51">
        <v>9.0547645222140982E-3</v>
      </c>
      <c r="R70" s="9">
        <f>IF(INDEX('Pace of change parameters'!$E$29:$I$29,1,$B$6)=1,D70*(1+P70),D70)</f>
        <v>35140.766686260518</v>
      </c>
      <c r="S70" s="96">
        <f>IF(P70&lt;INDEX('Pace of change parameters'!$E$22:$I$22,1,$B$6),INDEX('Pace of change parameters'!$E$22:$I$22,1,$B$6),P70)</f>
        <v>3.5655436588443112E-2</v>
      </c>
      <c r="T70" s="125">
        <v>3.1865843624738766E-2</v>
      </c>
      <c r="U70" s="110">
        <f t="shared" si="11"/>
        <v>35935.172338745804</v>
      </c>
      <c r="V70" s="124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0.71169766185359695</v>
      </c>
      <c r="W70" s="125">
        <f>MIN(S70, S70+(INDEX('Pace of change parameters'!$E$25:$I$25,1,$B$6)-S70)*(1-V70))</f>
        <v>3.3752641156676852E-2</v>
      </c>
      <c r="X70" s="125">
        <v>2.9970010759792221E-2</v>
      </c>
      <c r="Y70" s="101">
        <f t="shared" si="12"/>
        <v>35869.149142854374</v>
      </c>
      <c r="Z70" s="90">
        <v>0</v>
      </c>
      <c r="AA70" s="92">
        <f t="shared" si="13"/>
        <v>33825.40777248465</v>
      </c>
      <c r="AB70" s="92">
        <f>IF(INDEX('Pace of change parameters'!$E$27:$I$27,1,$B$6)=1,MAX(AA70,Y70),Y70)</f>
        <v>35869.149142854374</v>
      </c>
      <c r="AC70" s="90">
        <f t="shared" si="14"/>
        <v>3.3752641156676866E-2</v>
      </c>
      <c r="AD70" s="136">
        <v>2.9970010759792221E-2</v>
      </c>
      <c r="AE70" s="50">
        <v>35869</v>
      </c>
      <c r="AF70" s="50">
        <v>137.85638285991413</v>
      </c>
      <c r="AG70" s="15">
        <f t="shared" si="17"/>
        <v>3.3748342843967993E-2</v>
      </c>
      <c r="AH70" s="15">
        <f t="shared" si="18"/>
        <v>2.9965728175147754E-2</v>
      </c>
      <c r="AI70" s="50"/>
      <c r="AJ70" s="50">
        <v>33825.40777248465</v>
      </c>
      <c r="AK70" s="50">
        <v>130.00218473546406</v>
      </c>
      <c r="AL70" s="15">
        <f t="shared" si="15"/>
        <v>6.0415893320810543E-2</v>
      </c>
      <c r="AM70" s="52">
        <f t="shared" si="16"/>
        <v>6.0415893320810321E-2</v>
      </c>
    </row>
    <row r="71" spans="1:39" x14ac:dyDescent="0.2">
      <c r="A71" s="178" t="s">
        <v>189</v>
      </c>
      <c r="B71" s="178" t="s">
        <v>190</v>
      </c>
      <c r="D71" s="61">
        <v>15322</v>
      </c>
      <c r="E71" s="66">
        <v>128.75738451583626</v>
      </c>
      <c r="F71" s="49"/>
      <c r="G71" s="81">
        <v>15129.141465175519</v>
      </c>
      <c r="H71" s="74">
        <v>127.04885414765752</v>
      </c>
      <c r="I71" s="83"/>
      <c r="J71" s="96">
        <f t="shared" si="9"/>
        <v>1.274748704468176E-2</v>
      </c>
      <c r="K71" s="119">
        <f t="shared" si="10"/>
        <v>1.344782193937033E-2</v>
      </c>
      <c r="L71" s="96">
        <v>9.7525458263267861E-3</v>
      </c>
      <c r="M71" s="90">
        <f>INDEX('Pace of change parameters'!$E$20:$I$20,1,$B$6)</f>
        <v>9.0547645222140982E-3</v>
      </c>
      <c r="N71" s="101">
        <f>IF(INDEX('Pace of change parameters'!$E$28:$I$28,1,$B$6)=1,(1+L71)*D71,D71)</f>
        <v>15471.428507150978</v>
      </c>
      <c r="O71" s="87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1">
        <v>9.7525458263267861E-3</v>
      </c>
      <c r="Q71" s="51">
        <v>9.0547645222140982E-3</v>
      </c>
      <c r="R71" s="9">
        <f>IF(INDEX('Pace of change parameters'!$E$29:$I$29,1,$B$6)=1,D71*(1+P71),D71)</f>
        <v>15471.428507150978</v>
      </c>
      <c r="S71" s="96">
        <f>IF(P71&lt;INDEX('Pace of change parameters'!$E$22:$I$22,1,$B$6),INDEX('Pace of change parameters'!$E$22:$I$22,1,$B$6),P71)</f>
        <v>3.5655436588443112E-2</v>
      </c>
      <c r="T71" s="125">
        <v>3.4939755301833797E-2</v>
      </c>
      <c r="U71" s="110">
        <f t="shared" si="11"/>
        <v>15868.312599408126</v>
      </c>
      <c r="V71" s="124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5">
        <f>MIN(S71, S71+(INDEX('Pace of change parameters'!$E$25:$I$25,1,$B$6)-S71)*(1-V71))</f>
        <v>3.5655436588443112E-2</v>
      </c>
      <c r="X71" s="125">
        <v>3.4939755301833797E-2</v>
      </c>
      <c r="Y71" s="101">
        <f t="shared" si="12"/>
        <v>15868.312599408126</v>
      </c>
      <c r="Z71" s="90">
        <v>0</v>
      </c>
      <c r="AA71" s="92">
        <f t="shared" si="13"/>
        <v>15698.70815039736</v>
      </c>
      <c r="AB71" s="92">
        <f>IF(INDEX('Pace of change parameters'!$E$27:$I$27,1,$B$6)=1,MAX(AA71,Y71),Y71)</f>
        <v>15868.312599408126</v>
      </c>
      <c r="AC71" s="90">
        <f t="shared" si="14"/>
        <v>3.5655436588443168E-2</v>
      </c>
      <c r="AD71" s="136">
        <v>3.4939755301833797E-2</v>
      </c>
      <c r="AE71" s="50">
        <v>15868</v>
      </c>
      <c r="AF71" s="50">
        <v>133.25351093156965</v>
      </c>
      <c r="AG71" s="15">
        <f t="shared" si="17"/>
        <v>3.5635034590784542E-2</v>
      </c>
      <c r="AH71" s="15">
        <f t="shared" si="18"/>
        <v>3.4919367402810098E-2</v>
      </c>
      <c r="AI71" s="50"/>
      <c r="AJ71" s="50">
        <v>15698.70815039736</v>
      </c>
      <c r="AK71" s="50">
        <v>131.83186149045224</v>
      </c>
      <c r="AL71" s="15">
        <f t="shared" si="15"/>
        <v>1.078380768537035E-2</v>
      </c>
      <c r="AM71" s="52">
        <f t="shared" si="16"/>
        <v>1.078380768537035E-2</v>
      </c>
    </row>
    <row r="72" spans="1:39" x14ac:dyDescent="0.2">
      <c r="A72" s="178" t="s">
        <v>191</v>
      </c>
      <c r="B72" s="178" t="s">
        <v>192</v>
      </c>
      <c r="D72" s="61">
        <v>72174</v>
      </c>
      <c r="E72" s="66">
        <v>123.39228776830822</v>
      </c>
      <c r="F72" s="49"/>
      <c r="G72" s="81">
        <v>71863.414831049318</v>
      </c>
      <c r="H72" s="74">
        <v>122.13797816765054</v>
      </c>
      <c r="I72" s="83"/>
      <c r="J72" s="96">
        <f t="shared" si="9"/>
        <v>4.3218815816208345E-3</v>
      </c>
      <c r="K72" s="119">
        <f t="shared" si="10"/>
        <v>1.0269611626745334E-2</v>
      </c>
      <c r="L72" s="96">
        <v>1.5030523340366697E-2</v>
      </c>
      <c r="M72" s="90">
        <f>INDEX('Pace of change parameters'!$E$20:$I$20,1,$B$6)</f>
        <v>9.0547645222140982E-3</v>
      </c>
      <c r="N72" s="101">
        <f>IF(INDEX('Pace of change parameters'!$E$28:$I$28,1,$B$6)=1,(1+L72)*D72,D72)</f>
        <v>73258.812991567625</v>
      </c>
      <c r="O72" s="87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1">
        <v>1.5030523340366697E-2</v>
      </c>
      <c r="Q72" s="51">
        <v>9.0547645222140982E-3</v>
      </c>
      <c r="R72" s="9">
        <f>IF(INDEX('Pace of change parameters'!$E$29:$I$29,1,$B$6)=1,D72*(1+P72),D72)</f>
        <v>73258.812991567625</v>
      </c>
      <c r="S72" s="96">
        <f>IF(P72&lt;INDEX('Pace of change parameters'!$E$22:$I$22,1,$B$6),INDEX('Pace of change parameters'!$E$22:$I$22,1,$B$6),P72)</f>
        <v>3.5655436588443112E-2</v>
      </c>
      <c r="T72" s="125">
        <v>2.9558253335870477E-2</v>
      </c>
      <c r="U72" s="110">
        <f t="shared" si="11"/>
        <v>74747.395480334293</v>
      </c>
      <c r="V72" s="124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5">
        <f>MIN(S72, S72+(INDEX('Pace of change parameters'!$E$25:$I$25,1,$B$6)-S72)*(1-V72))</f>
        <v>3.5655436588443112E-2</v>
      </c>
      <c r="X72" s="125">
        <v>2.9558253335870477E-2</v>
      </c>
      <c r="Y72" s="101">
        <f t="shared" si="12"/>
        <v>74747.395480334293</v>
      </c>
      <c r="Z72" s="90">
        <v>0</v>
      </c>
      <c r="AA72" s="92">
        <f t="shared" si="13"/>
        <v>74568.856317485173</v>
      </c>
      <c r="AB72" s="92">
        <f>IF(INDEX('Pace of change parameters'!$E$27:$I$27,1,$B$6)=1,MAX(AA72,Y72),Y72)</f>
        <v>74747.395480334293</v>
      </c>
      <c r="AC72" s="90">
        <f t="shared" si="14"/>
        <v>3.5655436588443168E-2</v>
      </c>
      <c r="AD72" s="136">
        <v>2.9558253335870477E-2</v>
      </c>
      <c r="AE72" s="50">
        <v>74747</v>
      </c>
      <c r="AF72" s="50">
        <v>127.03887611743303</v>
      </c>
      <c r="AG72" s="15">
        <f t="shared" si="17"/>
        <v>3.5649957048244474E-2</v>
      </c>
      <c r="AH72" s="15">
        <f t="shared" si="18"/>
        <v>2.9552806055204606E-2</v>
      </c>
      <c r="AI72" s="50"/>
      <c r="AJ72" s="50">
        <v>74568.856317485173</v>
      </c>
      <c r="AK72" s="50">
        <v>126.73610579602743</v>
      </c>
      <c r="AL72" s="15">
        <f t="shared" si="15"/>
        <v>2.388982362239167E-3</v>
      </c>
      <c r="AM72" s="52">
        <f t="shared" si="16"/>
        <v>2.3889823622393891E-3</v>
      </c>
    </row>
    <row r="73" spans="1:39" x14ac:dyDescent="0.2">
      <c r="A73" s="178" t="s">
        <v>193</v>
      </c>
      <c r="B73" s="178" t="s">
        <v>194</v>
      </c>
      <c r="D73" s="61">
        <v>38682</v>
      </c>
      <c r="E73" s="66">
        <v>109.82371763022438</v>
      </c>
      <c r="F73" s="49"/>
      <c r="G73" s="81">
        <v>40071.038882557172</v>
      </c>
      <c r="H73" s="74">
        <v>113.03589012342003</v>
      </c>
      <c r="I73" s="83"/>
      <c r="J73" s="96">
        <f t="shared" si="9"/>
        <v>-3.4664409041858302E-2</v>
      </c>
      <c r="K73" s="119">
        <f t="shared" si="10"/>
        <v>-2.8417279588707545E-2</v>
      </c>
      <c r="L73" s="96">
        <v>1.5584820803503874E-2</v>
      </c>
      <c r="M73" s="90">
        <f>INDEX('Pace of change parameters'!$E$20:$I$20,1,$B$6)</f>
        <v>9.0547645222140982E-3</v>
      </c>
      <c r="N73" s="101">
        <f>IF(INDEX('Pace of change parameters'!$E$28:$I$28,1,$B$6)=1,(1+L73)*D73,D73)</f>
        <v>39284.852038321136</v>
      </c>
      <c r="O73" s="87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1">
        <v>1.5584820803503874E-2</v>
      </c>
      <c r="Q73" s="51">
        <v>9.0547645222140982E-3</v>
      </c>
      <c r="R73" s="9">
        <f>IF(INDEX('Pace of change parameters'!$E$29:$I$29,1,$B$6)=1,D73*(1+P73),D73)</f>
        <v>39284.852038321136</v>
      </c>
      <c r="S73" s="96">
        <f>IF(P73&lt;INDEX('Pace of change parameters'!$E$22:$I$22,1,$B$6),INDEX('Pace of change parameters'!$E$22:$I$22,1,$B$6),P73)</f>
        <v>3.5655436588443112E-2</v>
      </c>
      <c r="T73" s="125">
        <v>2.8996329293401235E-2</v>
      </c>
      <c r="U73" s="110">
        <f t="shared" si="11"/>
        <v>40061.223598114157</v>
      </c>
      <c r="V73" s="124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5">
        <f>MIN(S73, S73+(INDEX('Pace of change parameters'!$E$25:$I$25,1,$B$6)-S73)*(1-V73))</f>
        <v>3.5655436588443112E-2</v>
      </c>
      <c r="X73" s="125">
        <v>2.8996329293401235E-2</v>
      </c>
      <c r="Y73" s="101">
        <f t="shared" si="12"/>
        <v>40061.223598114157</v>
      </c>
      <c r="Z73" s="90">
        <v>-3.5616070373601594E-2</v>
      </c>
      <c r="AA73" s="92">
        <f t="shared" si="13"/>
        <v>40098.691298470971</v>
      </c>
      <c r="AB73" s="92">
        <f>IF(INDEX('Pace of change parameters'!$E$27:$I$27,1,$B$6)=1,MAX(AA73,Y73),Y73)</f>
        <v>40061.223598114157</v>
      </c>
      <c r="AC73" s="90">
        <f t="shared" si="14"/>
        <v>3.5655436588443168E-2</v>
      </c>
      <c r="AD73" s="136">
        <v>2.8996329293401235E-2</v>
      </c>
      <c r="AE73" s="50">
        <v>40061</v>
      </c>
      <c r="AF73" s="50">
        <v>113.007571565745</v>
      </c>
      <c r="AG73" s="15">
        <f t="shared" ref="AG73:AG104" si="19">AE73/D73 - 1</f>
        <v>3.5649656170828825E-2</v>
      </c>
      <c r="AH73" s="15">
        <f t="shared" ref="AH73:AH104" si="20">AF73/E73 - 1</f>
        <v>2.8990586042995092E-2</v>
      </c>
      <c r="AI73" s="50"/>
      <c r="AJ73" s="50">
        <v>41579.593009192067</v>
      </c>
      <c r="AK73" s="50">
        <v>117.29135150547472</v>
      </c>
      <c r="AL73" s="15">
        <f t="shared" si="15"/>
        <v>-3.6522555881110974E-2</v>
      </c>
      <c r="AM73" s="52">
        <f t="shared" si="16"/>
        <v>-3.6522555881110974E-2</v>
      </c>
    </row>
    <row r="74" spans="1:39" x14ac:dyDescent="0.2">
      <c r="A74" s="178" t="s">
        <v>195</v>
      </c>
      <c r="B74" s="178" t="s">
        <v>196</v>
      </c>
      <c r="D74" s="61">
        <v>54188</v>
      </c>
      <c r="E74" s="66">
        <v>149.16359051858214</v>
      </c>
      <c r="F74" s="49"/>
      <c r="G74" s="81">
        <v>45335.965647874204</v>
      </c>
      <c r="H74" s="74">
        <v>124.15220287277644</v>
      </c>
      <c r="I74" s="83"/>
      <c r="J74" s="96">
        <f t="shared" ref="J74:J137" si="21">D74/G74-1</f>
        <v>0.1952541260702334</v>
      </c>
      <c r="K74" s="119">
        <f t="shared" ref="K74:K137" si="22">E74/H74-1</f>
        <v>0.20145746162422773</v>
      </c>
      <c r="L74" s="96">
        <v>1.4291730586718066E-2</v>
      </c>
      <c r="M74" s="90">
        <f>INDEX('Pace of change parameters'!$E$20:$I$20,1,$B$6)</f>
        <v>9.0547645222140982E-3</v>
      </c>
      <c r="N74" s="101">
        <f>IF(INDEX('Pace of change parameters'!$E$28:$I$28,1,$B$6)=1,(1+L74)*D74,D74)</f>
        <v>54962.440297033078</v>
      </c>
      <c r="O74" s="87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1">
        <v>1.4291730586718066E-2</v>
      </c>
      <c r="Q74" s="51">
        <v>9.0547645222140982E-3</v>
      </c>
      <c r="R74" s="9">
        <f>IF(INDEX('Pace of change parameters'!$E$29:$I$29,1,$B$6)=1,D74*(1+P74),D74)</f>
        <v>54962.440297033078</v>
      </c>
      <c r="S74" s="96">
        <f>IF(P74&lt;INDEX('Pace of change parameters'!$E$22:$I$22,1,$B$6),INDEX('Pace of change parameters'!$E$22:$I$22,1,$B$6),P74)</f>
        <v>3.5655436588443112E-2</v>
      </c>
      <c r="T74" s="125">
        <v>3.0308165963654154E-2</v>
      </c>
      <c r="U74" s="110">
        <f t="shared" ref="U74:U137" si="23">D74*(1+S74)</f>
        <v>56120.09679785456</v>
      </c>
      <c r="V74" s="124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0</v>
      </c>
      <c r="W74" s="125">
        <f>MIN(S74, S74+(INDEX('Pace of change parameters'!$E$25:$I$25,1,$B$6)-S74)*(1-V74))</f>
        <v>2.9055436588443118E-2</v>
      </c>
      <c r="X74" s="125">
        <v>2.3742242920986589E-2</v>
      </c>
      <c r="Y74" s="101">
        <f t="shared" ref="Y74:Y137" si="24">D74*(1+W74)</f>
        <v>55762.455997854559</v>
      </c>
      <c r="Z74" s="90">
        <v>0</v>
      </c>
      <c r="AA74" s="92">
        <f t="shared" ref="AA74:AA137" si="25">(1+Z74)*AJ74</f>
        <v>47042.728436418955</v>
      </c>
      <c r="AB74" s="92">
        <f>IF(INDEX('Pace of change parameters'!$E$27:$I$27,1,$B$6)=1,MAX(AA74,Y74),Y74)</f>
        <v>55762.455997854559</v>
      </c>
      <c r="AC74" s="90">
        <f t="shared" ref="AC74:AC137" si="26">AB74/D74-1</f>
        <v>2.9055436588443229E-2</v>
      </c>
      <c r="AD74" s="136">
        <v>2.3742242920986589E-2</v>
      </c>
      <c r="AE74" s="50">
        <v>55762</v>
      </c>
      <c r="AF74" s="50">
        <v>152.70381997292642</v>
      </c>
      <c r="AG74" s="15">
        <f t="shared" si="19"/>
        <v>2.9047021480770541E-2</v>
      </c>
      <c r="AH74" s="15">
        <f t="shared" si="20"/>
        <v>2.3733871261990336E-2</v>
      </c>
      <c r="AI74" s="50"/>
      <c r="AJ74" s="50">
        <v>47042.728436418955</v>
      </c>
      <c r="AK74" s="50">
        <v>128.82616000484538</v>
      </c>
      <c r="AL74" s="15">
        <f t="shared" ref="AL74:AL137" si="27">AE74/AJ74-1</f>
        <v>0.18534791355407165</v>
      </c>
      <c r="AM74" s="52">
        <f t="shared" ref="AM74:AM137" si="28">AF74/AK74-1</f>
        <v>0.18534791355407143</v>
      </c>
    </row>
    <row r="75" spans="1:39" x14ac:dyDescent="0.2">
      <c r="A75" s="178" t="s">
        <v>197</v>
      </c>
      <c r="B75" s="178" t="s">
        <v>198</v>
      </c>
      <c r="D75" s="61">
        <v>85285</v>
      </c>
      <c r="E75" s="66">
        <v>118.90471310761166</v>
      </c>
      <c r="F75" s="49"/>
      <c r="G75" s="81">
        <v>94110.862949714166</v>
      </c>
      <c r="H75" s="74">
        <v>130.20040883194082</v>
      </c>
      <c r="I75" s="83"/>
      <c r="J75" s="96">
        <f t="shared" si="21"/>
        <v>-9.3781553723825128E-2</v>
      </c>
      <c r="K75" s="119">
        <f t="shared" si="22"/>
        <v>-8.6756223161398416E-2</v>
      </c>
      <c r="L75" s="96">
        <v>1.6877319123138612E-2</v>
      </c>
      <c r="M75" s="90">
        <f>INDEX('Pace of change parameters'!$E$20:$I$20,1,$B$6)</f>
        <v>9.0547645222140982E-3</v>
      </c>
      <c r="N75" s="101">
        <f>IF(INDEX('Pace of change parameters'!$E$28:$I$28,1,$B$6)=1,(1+L75)*D75,D75)</f>
        <v>86724.38216141687</v>
      </c>
      <c r="O75" s="87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6.2691119652738297E-2</v>
      </c>
      <c r="P75" s="51">
        <v>2.2622977515476261E-2</v>
      </c>
      <c r="Q75" s="51">
        <v>1.4756223161398463E-2</v>
      </c>
      <c r="R75" s="9">
        <f>IF(INDEX('Pace of change parameters'!$E$29:$I$29,1,$B$6)=1,D75*(1+P75),D75)</f>
        <v>87214.400637407394</v>
      </c>
      <c r="S75" s="96">
        <f>IF(P75&lt;INDEX('Pace of change parameters'!$E$22:$I$22,1,$B$6),INDEX('Pace of change parameters'!$E$22:$I$22,1,$B$6),P75)</f>
        <v>3.5655436588443112E-2</v>
      </c>
      <c r="T75" s="125">
        <v>2.7688427148756301E-2</v>
      </c>
      <c r="U75" s="110">
        <f t="shared" si="23"/>
        <v>88325.873909445378</v>
      </c>
      <c r="V75" s="124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5">
        <f>MIN(S75, S75+(INDEX('Pace of change parameters'!$E$25:$I$25,1,$B$6)-S75)*(1-V75))</f>
        <v>3.5655436588443112E-2</v>
      </c>
      <c r="X75" s="125">
        <v>2.7688427148756301E-2</v>
      </c>
      <c r="Y75" s="101">
        <f t="shared" si="24"/>
        <v>88325.873909445378</v>
      </c>
      <c r="Z75" s="90">
        <v>-9.3522760633662827E-2</v>
      </c>
      <c r="AA75" s="92">
        <f t="shared" si="25"/>
        <v>88520.9959540907</v>
      </c>
      <c r="AB75" s="92">
        <f>IF(INDEX('Pace of change parameters'!$E$27:$I$27,1,$B$6)=1,MAX(AA75,Y75),Y75)</f>
        <v>88325.873909445378</v>
      </c>
      <c r="AC75" s="90">
        <f t="shared" si="26"/>
        <v>3.5655436588443168E-2</v>
      </c>
      <c r="AD75" s="136">
        <v>2.7688427148756301E-2</v>
      </c>
      <c r="AE75" s="50">
        <v>88326</v>
      </c>
      <c r="AF75" s="50">
        <v>122.19717203777837</v>
      </c>
      <c r="AG75" s="15">
        <f t="shared" si="19"/>
        <v>3.5656915049539828E-2</v>
      </c>
      <c r="AH75" s="15">
        <f t="shared" si="20"/>
        <v>2.7689894236462731E-2</v>
      </c>
      <c r="AI75" s="50"/>
      <c r="AJ75" s="50">
        <v>97653.85396325044</v>
      </c>
      <c r="AK75" s="50">
        <v>135.102062732371</v>
      </c>
      <c r="AL75" s="15">
        <f t="shared" si="27"/>
        <v>-9.5519568196056448E-2</v>
      </c>
      <c r="AM75" s="52">
        <f t="shared" si="28"/>
        <v>-9.5519568196056559E-2</v>
      </c>
    </row>
    <row r="76" spans="1:39" x14ac:dyDescent="0.2">
      <c r="A76" s="178" t="s">
        <v>199</v>
      </c>
      <c r="B76" s="178" t="s">
        <v>200</v>
      </c>
      <c r="D76" s="61">
        <v>38036</v>
      </c>
      <c r="E76" s="66">
        <v>129.74750472447928</v>
      </c>
      <c r="F76" s="49"/>
      <c r="G76" s="81">
        <v>37765.770453903337</v>
      </c>
      <c r="H76" s="74">
        <v>127.87674557754737</v>
      </c>
      <c r="I76" s="83"/>
      <c r="J76" s="96">
        <f t="shared" si="21"/>
        <v>7.1554093256618323E-3</v>
      </c>
      <c r="K76" s="119">
        <f t="shared" si="22"/>
        <v>1.4629392846078115E-2</v>
      </c>
      <c r="L76" s="96">
        <v>1.6542842937327995E-2</v>
      </c>
      <c r="M76" s="90">
        <f>INDEX('Pace of change parameters'!$E$20:$I$20,1,$B$6)</f>
        <v>9.0547645222140982E-3</v>
      </c>
      <c r="N76" s="101">
        <f>IF(INDEX('Pace of change parameters'!$E$28:$I$28,1,$B$6)=1,(1+L76)*D76,D76)</f>
        <v>38665.223573964206</v>
      </c>
      <c r="O76" s="87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1">
        <v>1.6542842937327995E-2</v>
      </c>
      <c r="Q76" s="51">
        <v>9.0547645222140982E-3</v>
      </c>
      <c r="R76" s="9">
        <f>IF(INDEX('Pace of change parameters'!$E$29:$I$29,1,$B$6)=1,D76*(1+P76),D76)</f>
        <v>38665.223573964206</v>
      </c>
      <c r="S76" s="96">
        <f>IF(P76&lt;INDEX('Pace of change parameters'!$E$22:$I$22,1,$B$6),INDEX('Pace of change parameters'!$E$22:$I$22,1,$B$6),P76)</f>
        <v>3.5655436588443112E-2</v>
      </c>
      <c r="T76" s="125">
        <v>2.8026570600065526E-2</v>
      </c>
      <c r="U76" s="110">
        <f t="shared" si="23"/>
        <v>39392.190186078027</v>
      </c>
      <c r="V76" s="124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5">
        <f>MIN(S76, S76+(INDEX('Pace of change parameters'!$E$25:$I$25,1,$B$6)-S76)*(1-V76))</f>
        <v>3.5655436588443112E-2</v>
      </c>
      <c r="X76" s="125">
        <v>2.8026570600065526E-2</v>
      </c>
      <c r="Y76" s="101">
        <f t="shared" si="24"/>
        <v>39392.190186078027</v>
      </c>
      <c r="Z76" s="90">
        <v>0</v>
      </c>
      <c r="AA76" s="92">
        <f t="shared" si="25"/>
        <v>39187.538155777962</v>
      </c>
      <c r="AB76" s="92">
        <f>IF(INDEX('Pace of change parameters'!$E$27:$I$27,1,$B$6)=1,MAX(AA76,Y76),Y76)</f>
        <v>39392.190186078027</v>
      </c>
      <c r="AC76" s="90">
        <f t="shared" si="26"/>
        <v>3.5655436588443168E-2</v>
      </c>
      <c r="AD76" s="136">
        <v>2.8026570600065526E-2</v>
      </c>
      <c r="AE76" s="50">
        <v>39392</v>
      </c>
      <c r="AF76" s="50">
        <v>133.38323834646158</v>
      </c>
      <c r="AG76" s="15">
        <f t="shared" si="19"/>
        <v>3.5650436428646515E-2</v>
      </c>
      <c r="AH76" s="15">
        <f t="shared" si="20"/>
        <v>2.8021607272546989E-2</v>
      </c>
      <c r="AI76" s="50"/>
      <c r="AJ76" s="50">
        <v>39187.538155777962</v>
      </c>
      <c r="AK76" s="50">
        <v>132.69092054333848</v>
      </c>
      <c r="AL76" s="15">
        <f t="shared" si="27"/>
        <v>5.2175220451273763E-3</v>
      </c>
      <c r="AM76" s="52">
        <f t="shared" si="28"/>
        <v>5.2175220451273763E-3</v>
      </c>
    </row>
    <row r="77" spans="1:39" x14ac:dyDescent="0.2">
      <c r="A77" s="178" t="s">
        <v>201</v>
      </c>
      <c r="B77" s="178" t="s">
        <v>202</v>
      </c>
      <c r="D77" s="61">
        <v>16886.65363895741</v>
      </c>
      <c r="E77" s="66">
        <v>128.08153363437884</v>
      </c>
      <c r="F77" s="49"/>
      <c r="G77" s="81">
        <v>15530.328170650075</v>
      </c>
      <c r="H77" s="74">
        <v>117.47431401069782</v>
      </c>
      <c r="I77" s="83"/>
      <c r="J77" s="96">
        <f t="shared" si="21"/>
        <v>8.733398633974665E-2</v>
      </c>
      <c r="K77" s="119">
        <f t="shared" si="22"/>
        <v>9.0293948196327189E-2</v>
      </c>
      <c r="L77" s="96">
        <v>1.1801633149249868E-2</v>
      </c>
      <c r="M77" s="90">
        <f>INDEX('Pace of change parameters'!$E$20:$I$20,1,$B$6)</f>
        <v>9.0547645222140982E-3</v>
      </c>
      <c r="N77" s="101">
        <f>IF(INDEX('Pace of change parameters'!$E$28:$I$28,1,$B$6)=1,(1+L77)*D77,D77)</f>
        <v>17085.94373032283</v>
      </c>
      <c r="O77" s="87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1">
        <v>1.1801633149249868E-2</v>
      </c>
      <c r="Q77" s="51">
        <v>9.0547645222140982E-3</v>
      </c>
      <c r="R77" s="9">
        <f>IF(INDEX('Pace of change parameters'!$E$29:$I$29,1,$B$6)=1,D77*(1+P77),D77)</f>
        <v>17085.94373032283</v>
      </c>
      <c r="S77" s="96">
        <f>IF(P77&lt;INDEX('Pace of change parameters'!$E$22:$I$22,1,$B$6),INDEX('Pace of change parameters'!$E$22:$I$22,1,$B$6),P77)</f>
        <v>3.5655436588443112E-2</v>
      </c>
      <c r="T77" s="125">
        <v>3.2843808959093224E-2</v>
      </c>
      <c r="U77" s="110">
        <f t="shared" si="23"/>
        <v>17488.754646972258</v>
      </c>
      <c r="V77" s="124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0.25332027320506711</v>
      </c>
      <c r="W77" s="125">
        <f>MIN(S77, S77+(INDEX('Pace of change parameters'!$E$25:$I$25,1,$B$6)-S77)*(1-V77))</f>
        <v>3.0727350391596561E-2</v>
      </c>
      <c r="X77" s="125">
        <v>2.792910167459639E-2</v>
      </c>
      <c r="Y77" s="101">
        <f t="shared" si="24"/>
        <v>17405.535762263185</v>
      </c>
      <c r="Z77" s="90">
        <v>0</v>
      </c>
      <c r="AA77" s="92">
        <f t="shared" si="25"/>
        <v>16114.998329027891</v>
      </c>
      <c r="AB77" s="92">
        <f>IF(INDEX('Pace of change parameters'!$E$27:$I$27,1,$B$6)=1,MAX(AA77,Y77),Y77)</f>
        <v>17405.535762263185</v>
      </c>
      <c r="AC77" s="90">
        <f t="shared" si="26"/>
        <v>3.0727350391596575E-2</v>
      </c>
      <c r="AD77" s="136">
        <v>2.792910167459639E-2</v>
      </c>
      <c r="AE77" s="50">
        <v>17406</v>
      </c>
      <c r="AF77" s="50">
        <v>131.66224739117126</v>
      </c>
      <c r="AG77" s="15">
        <f t="shared" si="19"/>
        <v>3.0754841790824772E-2</v>
      </c>
      <c r="AH77" s="15">
        <f t="shared" si="20"/>
        <v>2.7956518439370859E-2</v>
      </c>
      <c r="AI77" s="50"/>
      <c r="AJ77" s="50">
        <v>16114.998329027891</v>
      </c>
      <c r="AK77" s="50">
        <v>121.89686870646798</v>
      </c>
      <c r="AL77" s="15">
        <f t="shared" si="27"/>
        <v>8.0111809173857074E-2</v>
      </c>
      <c r="AM77" s="52">
        <f t="shared" si="28"/>
        <v>8.0111809173857074E-2</v>
      </c>
    </row>
    <row r="78" spans="1:39" x14ac:dyDescent="0.2">
      <c r="A78" s="178" t="s">
        <v>203</v>
      </c>
      <c r="B78" s="178" t="s">
        <v>204</v>
      </c>
      <c r="D78" s="61">
        <v>56978</v>
      </c>
      <c r="E78" s="66">
        <v>117.01620786816834</v>
      </c>
      <c r="F78" s="49"/>
      <c r="G78" s="81">
        <v>62917.936342414701</v>
      </c>
      <c r="H78" s="74">
        <v>127.65055043048486</v>
      </c>
      <c r="I78" s="83"/>
      <c r="J78" s="96">
        <f t="shared" si="21"/>
        <v>-9.4407679077205042E-2</v>
      </c>
      <c r="K78" s="119">
        <f t="shared" si="22"/>
        <v>-8.3308238988814232E-2</v>
      </c>
      <c r="L78" s="96">
        <v>2.1422297512452726E-2</v>
      </c>
      <c r="M78" s="90">
        <f>INDEX('Pace of change parameters'!$E$20:$I$20,1,$B$6)</f>
        <v>9.0547645222140982E-3</v>
      </c>
      <c r="N78" s="101">
        <f>IF(INDEX('Pace of change parameters'!$E$28:$I$28,1,$B$6)=1,(1+L78)*D78,D78)</f>
        <v>58198.59966766453</v>
      </c>
      <c r="O78" s="87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2.4778367495134825E-2</v>
      </c>
      <c r="P78" s="51">
        <v>2.3703391807815555E-2</v>
      </c>
      <c r="Q78" s="51">
        <v>1.1308238988814168E-2</v>
      </c>
      <c r="R78" s="9">
        <f>IF(INDEX('Pace of change parameters'!$E$29:$I$29,1,$B$6)=1,D78*(1+P78),D78)</f>
        <v>58328.571858425712</v>
      </c>
      <c r="S78" s="96">
        <f>IF(P78&lt;INDEX('Pace of change parameters'!$E$22:$I$22,1,$B$6),INDEX('Pace of change parameters'!$E$22:$I$22,1,$B$6),P78)</f>
        <v>3.5655436588443112E-2</v>
      </c>
      <c r="T78" s="125">
        <v>2.3115566634829277E-2</v>
      </c>
      <c r="U78" s="110">
        <f t="shared" si="23"/>
        <v>59009.575465936316</v>
      </c>
      <c r="V78" s="124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5">
        <f>MIN(S78, S78+(INDEX('Pace of change parameters'!$E$25:$I$25,1,$B$6)-S78)*(1-V78))</f>
        <v>3.5655436588443112E-2</v>
      </c>
      <c r="X78" s="125">
        <v>2.3115566634829277E-2</v>
      </c>
      <c r="Y78" s="101">
        <f t="shared" si="24"/>
        <v>59009.575465936316</v>
      </c>
      <c r="Z78" s="90">
        <v>-9.0100323762575929E-2</v>
      </c>
      <c r="AA78" s="92">
        <f t="shared" si="25"/>
        <v>59404.262991764277</v>
      </c>
      <c r="AB78" s="92">
        <f>IF(INDEX('Pace of change parameters'!$E$27:$I$27,1,$B$6)=1,MAX(AA78,Y78),Y78)</f>
        <v>59009.575465936316</v>
      </c>
      <c r="AC78" s="90">
        <f t="shared" si="26"/>
        <v>3.5655436588443168E-2</v>
      </c>
      <c r="AD78" s="136">
        <v>2.3115566634829277E-2</v>
      </c>
      <c r="AE78" s="50">
        <v>59010</v>
      </c>
      <c r="AF78" s="50">
        <v>119.72196513102958</v>
      </c>
      <c r="AG78" s="15">
        <f t="shared" si="19"/>
        <v>3.5662887430236268E-2</v>
      </c>
      <c r="AH78" s="15">
        <f t="shared" si="20"/>
        <v>2.3122927260722514E-2</v>
      </c>
      <c r="AI78" s="50"/>
      <c r="AJ78" s="50">
        <v>65286.607461396285</v>
      </c>
      <c r="AK78" s="50">
        <v>132.4562098291222</v>
      </c>
      <c r="AL78" s="15">
        <f t="shared" si="27"/>
        <v>-9.6139280404600846E-2</v>
      </c>
      <c r="AM78" s="52">
        <f t="shared" si="28"/>
        <v>-9.6139280404600846E-2</v>
      </c>
    </row>
    <row r="79" spans="1:39" x14ac:dyDescent="0.2">
      <c r="A79" s="178" t="s">
        <v>205</v>
      </c>
      <c r="B79" s="178" t="s">
        <v>206</v>
      </c>
      <c r="D79" s="61">
        <v>38241</v>
      </c>
      <c r="E79" s="66">
        <v>121.20875951276874</v>
      </c>
      <c r="F79" s="49"/>
      <c r="G79" s="81">
        <v>39095.139875805202</v>
      </c>
      <c r="H79" s="74">
        <v>123.57677896529586</v>
      </c>
      <c r="I79" s="83"/>
      <c r="J79" s="96">
        <f t="shared" si="21"/>
        <v>-2.1847725280394803E-2</v>
      </c>
      <c r="K79" s="119">
        <f t="shared" si="22"/>
        <v>-1.9162333509211593E-2</v>
      </c>
      <c r="L79" s="96">
        <v>1.1824995120612414E-2</v>
      </c>
      <c r="M79" s="90">
        <f>INDEX('Pace of change parameters'!$E$20:$I$20,1,$B$6)</f>
        <v>9.0547645222140982E-3</v>
      </c>
      <c r="N79" s="101">
        <f>IF(INDEX('Pace of change parameters'!$E$28:$I$28,1,$B$6)=1,(1+L79)*D79,D79)</f>
        <v>38693.199638407343</v>
      </c>
      <c r="O79" s="87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1">
        <v>1.1824995120612414E-2</v>
      </c>
      <c r="Q79" s="51">
        <v>9.0547645222140982E-3</v>
      </c>
      <c r="R79" s="9">
        <f>IF(INDEX('Pace of change parameters'!$E$29:$I$29,1,$B$6)=1,D79*(1+P79),D79)</f>
        <v>38693.199638407343</v>
      </c>
      <c r="S79" s="96">
        <f>IF(P79&lt;INDEX('Pace of change parameters'!$E$22:$I$22,1,$B$6),INDEX('Pace of change parameters'!$E$22:$I$22,1,$B$6),P79)</f>
        <v>3.5655436588443112E-2</v>
      </c>
      <c r="T79" s="125">
        <v>3.2819961685500054E-2</v>
      </c>
      <c r="U79" s="110">
        <f t="shared" si="23"/>
        <v>39604.499550578657</v>
      </c>
      <c r="V79" s="124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5">
        <f>MIN(S79, S79+(INDEX('Pace of change parameters'!$E$25:$I$25,1,$B$6)-S79)*(1-V79))</f>
        <v>3.5655436588443112E-2</v>
      </c>
      <c r="X79" s="125">
        <v>3.2819961685500054E-2</v>
      </c>
      <c r="Y79" s="101">
        <f t="shared" si="24"/>
        <v>39604.499550578657</v>
      </c>
      <c r="Z79" s="90">
        <v>-2.6429697375071393E-2</v>
      </c>
      <c r="AA79" s="92">
        <f t="shared" si="25"/>
        <v>39494.782012596603</v>
      </c>
      <c r="AB79" s="92">
        <f>IF(INDEX('Pace of change parameters'!$E$27:$I$27,1,$B$6)=1,MAX(AA79,Y79),Y79)</f>
        <v>39604.499550578657</v>
      </c>
      <c r="AC79" s="90">
        <f t="shared" si="26"/>
        <v>3.5655436588443168E-2</v>
      </c>
      <c r="AD79" s="136">
        <v>3.2819961685500054E-2</v>
      </c>
      <c r="AE79" s="50">
        <v>39604</v>
      </c>
      <c r="AF79" s="50">
        <v>125.18524731434479</v>
      </c>
      <c r="AG79" s="15">
        <f t="shared" si="19"/>
        <v>3.5642373368897307E-2</v>
      </c>
      <c r="AH79" s="15">
        <f t="shared" si="20"/>
        <v>3.2806934231161433E-2</v>
      </c>
      <c r="AI79" s="50"/>
      <c r="AJ79" s="50">
        <v>40566.954339210271</v>
      </c>
      <c r="AK79" s="50">
        <v>128.22907311745709</v>
      </c>
      <c r="AL79" s="15">
        <f t="shared" si="27"/>
        <v>-2.3737407821112222E-2</v>
      </c>
      <c r="AM79" s="52">
        <f t="shared" si="28"/>
        <v>-2.3737407821112222E-2</v>
      </c>
    </row>
    <row r="80" spans="1:39" x14ac:dyDescent="0.2">
      <c r="A80" s="178" t="s">
        <v>207</v>
      </c>
      <c r="B80" s="178" t="s">
        <v>208</v>
      </c>
      <c r="D80" s="61">
        <v>17031.988221311221</v>
      </c>
      <c r="E80" s="66">
        <v>123.24694430518852</v>
      </c>
      <c r="F80" s="49"/>
      <c r="G80" s="81">
        <v>16339.438291840279</v>
      </c>
      <c r="H80" s="74">
        <v>117.46010411649716</v>
      </c>
      <c r="I80" s="83"/>
      <c r="J80" s="96">
        <f t="shared" si="21"/>
        <v>4.2385173657823572E-2</v>
      </c>
      <c r="K80" s="119">
        <f t="shared" si="22"/>
        <v>4.9266431629857665E-2</v>
      </c>
      <c r="L80" s="96">
        <v>1.5715993325212008E-2</v>
      </c>
      <c r="M80" s="90">
        <f>INDEX('Pace of change parameters'!$E$20:$I$20,1,$B$6)</f>
        <v>9.0547645222140982E-3</v>
      </c>
      <c r="N80" s="101">
        <f>IF(INDEX('Pace of change parameters'!$E$28:$I$28,1,$B$6)=1,(1+L80)*D80,D80)</f>
        <v>17299.662834512437</v>
      </c>
      <c r="O80" s="87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1">
        <v>1.5715993325212008E-2</v>
      </c>
      <c r="Q80" s="51">
        <v>9.0547645222140982E-3</v>
      </c>
      <c r="R80" s="9">
        <f>IF(INDEX('Pace of change parameters'!$E$29:$I$29,1,$B$6)=1,D80*(1+P80),D80)</f>
        <v>17299.662834512437</v>
      </c>
      <c r="S80" s="96">
        <f>IF(P80&lt;INDEX('Pace of change parameters'!$E$22:$I$22,1,$B$6),INDEX('Pace of change parameters'!$E$22:$I$22,1,$B$6),P80)</f>
        <v>3.5655436588443112E-2</v>
      </c>
      <c r="T80" s="125">
        <v>2.8863441710426763E-2</v>
      </c>
      <c r="U80" s="110">
        <f t="shared" si="23"/>
        <v>17639.271197311296</v>
      </c>
      <c r="V80" s="124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5">
        <f>MIN(S80, S80+(INDEX('Pace of change parameters'!$E$25:$I$25,1,$B$6)-S80)*(1-V80))</f>
        <v>3.5655436588443112E-2</v>
      </c>
      <c r="X80" s="125">
        <v>2.8863441710426763E-2</v>
      </c>
      <c r="Y80" s="101">
        <f t="shared" si="24"/>
        <v>17639.271197311296</v>
      </c>
      <c r="Z80" s="90">
        <v>0</v>
      </c>
      <c r="AA80" s="92">
        <f t="shared" si="25"/>
        <v>16954.569013414395</v>
      </c>
      <c r="AB80" s="92">
        <f>IF(INDEX('Pace of change parameters'!$E$27:$I$27,1,$B$6)=1,MAX(AA80,Y80),Y80)</f>
        <v>17639.271197311296</v>
      </c>
      <c r="AC80" s="90">
        <f t="shared" si="26"/>
        <v>3.5655436588443168E-2</v>
      </c>
      <c r="AD80" s="136">
        <v>2.8863441710426763E-2</v>
      </c>
      <c r="AE80" s="50">
        <v>17639</v>
      </c>
      <c r="AF80" s="50">
        <v>126.8023257290041</v>
      </c>
      <c r="AG80" s="15">
        <f t="shared" si="19"/>
        <v>3.5639513766763775E-2</v>
      </c>
      <c r="AH80" s="15">
        <f t="shared" si="20"/>
        <v>2.8847623313172033E-2</v>
      </c>
      <c r="AI80" s="50"/>
      <c r="AJ80" s="50">
        <v>16954.569013414395</v>
      </c>
      <c r="AK80" s="50">
        <v>121.88212385247755</v>
      </c>
      <c r="AL80" s="15">
        <f t="shared" si="27"/>
        <v>4.0368527565878276E-2</v>
      </c>
      <c r="AM80" s="52">
        <f t="shared" si="28"/>
        <v>4.0368527565878498E-2</v>
      </c>
    </row>
    <row r="81" spans="1:39" x14ac:dyDescent="0.2">
      <c r="A81" s="178" t="s">
        <v>209</v>
      </c>
      <c r="B81" s="178" t="s">
        <v>210</v>
      </c>
      <c r="D81" s="61">
        <v>24050</v>
      </c>
      <c r="E81" s="66">
        <v>130.45341375700409</v>
      </c>
      <c r="F81" s="49"/>
      <c r="G81" s="81">
        <v>22690.987094243897</v>
      </c>
      <c r="H81" s="74">
        <v>122.3922805040182</v>
      </c>
      <c r="I81" s="83"/>
      <c r="J81" s="96">
        <f t="shared" si="21"/>
        <v>5.9892189798162132E-2</v>
      </c>
      <c r="K81" s="119">
        <f t="shared" si="22"/>
        <v>6.5863085643879549E-2</v>
      </c>
      <c r="L81" s="96">
        <v>1.473926805906367E-2</v>
      </c>
      <c r="M81" s="90">
        <f>INDEX('Pace of change parameters'!$E$20:$I$20,1,$B$6)</f>
        <v>9.0547645222140982E-3</v>
      </c>
      <c r="N81" s="101">
        <f>IF(INDEX('Pace of change parameters'!$E$28:$I$28,1,$B$6)=1,(1+L81)*D81,D81)</f>
        <v>24404.479396820483</v>
      </c>
      <c r="O81" s="87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1">
        <v>1.473926805906367E-2</v>
      </c>
      <c r="Q81" s="51">
        <v>9.0547645222140982E-3</v>
      </c>
      <c r="R81" s="9">
        <f>IF(INDEX('Pace of change parameters'!$E$29:$I$29,1,$B$6)=1,D81*(1+P81),D81)</f>
        <v>24404.479396820483</v>
      </c>
      <c r="S81" s="96">
        <f>IF(P81&lt;INDEX('Pace of change parameters'!$E$22:$I$22,1,$B$6),INDEX('Pace of change parameters'!$E$22:$I$22,1,$B$6),P81)</f>
        <v>3.5655436588443112E-2</v>
      </c>
      <c r="T81" s="125">
        <v>2.9853762032667763E-2</v>
      </c>
      <c r="U81" s="110">
        <f t="shared" si="23"/>
        <v>24907.513249952059</v>
      </c>
      <c r="V81" s="124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0.80215620403675747</v>
      </c>
      <c r="W81" s="125">
        <f>MIN(S81, S81+(INDEX('Pace of change parameters'!$E$25:$I$25,1,$B$6)-S81)*(1-V81))</f>
        <v>3.4349667535085712E-2</v>
      </c>
      <c r="X81" s="125">
        <v>2.855530781282023E-2</v>
      </c>
      <c r="Y81" s="101">
        <f t="shared" si="24"/>
        <v>24876.10950421881</v>
      </c>
      <c r="Z81" s="90">
        <v>0</v>
      </c>
      <c r="AA81" s="92">
        <f t="shared" si="25"/>
        <v>23545.234530123111</v>
      </c>
      <c r="AB81" s="92">
        <f>IF(INDEX('Pace of change parameters'!$E$27:$I$27,1,$B$6)=1,MAX(AA81,Y81),Y81)</f>
        <v>24876.10950421881</v>
      </c>
      <c r="AC81" s="90">
        <f t="shared" si="26"/>
        <v>3.4349667535085615E-2</v>
      </c>
      <c r="AD81" s="136">
        <v>2.855530781282023E-2</v>
      </c>
      <c r="AE81" s="50">
        <v>24876</v>
      </c>
      <c r="AF81" s="50">
        <v>134.17796049032609</v>
      </c>
      <c r="AG81" s="15">
        <f t="shared" si="19"/>
        <v>3.4345114345114336E-2</v>
      </c>
      <c r="AH81" s="15">
        <f t="shared" si="20"/>
        <v>2.8550780129523723E-2</v>
      </c>
      <c r="AI81" s="50"/>
      <c r="AJ81" s="50">
        <v>23545.234530123111</v>
      </c>
      <c r="AK81" s="50">
        <v>126.99998185071235</v>
      </c>
      <c r="AL81" s="15">
        <f t="shared" si="27"/>
        <v>5.6519524924431908E-2</v>
      </c>
      <c r="AM81" s="52">
        <f t="shared" si="28"/>
        <v>5.6519524924431908E-2</v>
      </c>
    </row>
    <row r="82" spans="1:39" x14ac:dyDescent="0.2">
      <c r="A82" s="178" t="s">
        <v>211</v>
      </c>
      <c r="B82" s="178" t="s">
        <v>212</v>
      </c>
      <c r="D82" s="61">
        <v>25613.458249575553</v>
      </c>
      <c r="E82" s="66">
        <v>118.39829452545636</v>
      </c>
      <c r="F82" s="49"/>
      <c r="G82" s="81">
        <v>25538.577047319752</v>
      </c>
      <c r="H82" s="74">
        <v>117.79909873526407</v>
      </c>
      <c r="I82" s="83"/>
      <c r="J82" s="96">
        <f t="shared" si="21"/>
        <v>2.9320820074296705E-3</v>
      </c>
      <c r="K82" s="119">
        <f t="shared" si="22"/>
        <v>5.0865906159340835E-3</v>
      </c>
      <c r="L82" s="96">
        <v>1.1222425937794878E-2</v>
      </c>
      <c r="M82" s="90">
        <f>INDEX('Pace of change parameters'!$E$20:$I$20,1,$B$6)</f>
        <v>9.0547645222140982E-3</v>
      </c>
      <c r="N82" s="101">
        <f>IF(INDEX('Pace of change parameters'!$E$28:$I$28,1,$B$6)=1,(1+L82)*D82,D82)</f>
        <v>25900.903387792216</v>
      </c>
      <c r="O82" s="87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1">
        <v>1.1222425937794878E-2</v>
      </c>
      <c r="Q82" s="51">
        <v>9.0547645222140982E-3</v>
      </c>
      <c r="R82" s="9">
        <f>IF(INDEX('Pace of change parameters'!$E$29:$I$29,1,$B$6)=1,D82*(1+P82),D82)</f>
        <v>25900.903387792216</v>
      </c>
      <c r="S82" s="96">
        <f>IF(P82&lt;INDEX('Pace of change parameters'!$E$22:$I$22,1,$B$6),INDEX('Pace of change parameters'!$E$22:$I$22,1,$B$6),P82)</f>
        <v>3.5655436588443112E-2</v>
      </c>
      <c r="T82" s="125">
        <v>3.3435400449858266E-2</v>
      </c>
      <c r="U82" s="110">
        <f t="shared" si="23"/>
        <v>26526.71728600403</v>
      </c>
      <c r="V82" s="124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5">
        <f>MIN(S82, S82+(INDEX('Pace of change parameters'!$E$25:$I$25,1,$B$6)-S82)*(1-V82))</f>
        <v>3.5655436588443112E-2</v>
      </c>
      <c r="X82" s="125">
        <v>3.3435400449858266E-2</v>
      </c>
      <c r="Y82" s="101">
        <f t="shared" si="24"/>
        <v>26526.71728600403</v>
      </c>
      <c r="Z82" s="90">
        <v>-2.3604418750138301E-3</v>
      </c>
      <c r="AA82" s="92">
        <f t="shared" si="25"/>
        <v>26437.475907647222</v>
      </c>
      <c r="AB82" s="92">
        <f>IF(INDEX('Pace of change parameters'!$E$27:$I$27,1,$B$6)=1,MAX(AA82,Y82),Y82)</f>
        <v>26526.71728600403</v>
      </c>
      <c r="AC82" s="90">
        <f t="shared" si="26"/>
        <v>3.5655436588443168E-2</v>
      </c>
      <c r="AD82" s="136">
        <v>3.3435400449858266E-2</v>
      </c>
      <c r="AE82" s="50">
        <v>26527</v>
      </c>
      <c r="AF82" s="50">
        <v>122.35829296050387</v>
      </c>
      <c r="AG82" s="15">
        <f t="shared" si="19"/>
        <v>3.5666474301242923E-2</v>
      </c>
      <c r="AH82" s="15">
        <f t="shared" si="20"/>
        <v>3.3446414502162236E-2</v>
      </c>
      <c r="AI82" s="50"/>
      <c r="AJ82" s="50">
        <v>26500.027682678443</v>
      </c>
      <c r="AK82" s="50">
        <v>122.23388059933771</v>
      </c>
      <c r="AL82" s="15">
        <f t="shared" si="27"/>
        <v>1.0178222319061625E-3</v>
      </c>
      <c r="AM82" s="52">
        <f t="shared" si="28"/>
        <v>1.0178222319061625E-3</v>
      </c>
    </row>
    <row r="83" spans="1:39" x14ac:dyDescent="0.2">
      <c r="A83" s="178" t="s">
        <v>213</v>
      </c>
      <c r="B83" s="178" t="s">
        <v>214</v>
      </c>
      <c r="D83" s="61">
        <v>21115</v>
      </c>
      <c r="E83" s="66">
        <v>121.13684476240196</v>
      </c>
      <c r="F83" s="49"/>
      <c r="G83" s="81">
        <v>20319.091855470946</v>
      </c>
      <c r="H83" s="74">
        <v>116.09198545364087</v>
      </c>
      <c r="I83" s="83"/>
      <c r="J83" s="96">
        <f t="shared" si="21"/>
        <v>3.9170458512138406E-2</v>
      </c>
      <c r="K83" s="119">
        <f t="shared" si="22"/>
        <v>4.3455707033072111E-2</v>
      </c>
      <c r="L83" s="96">
        <v>1.3215824338522753E-2</v>
      </c>
      <c r="M83" s="90">
        <f>INDEX('Pace of change parameters'!$E$20:$I$20,1,$B$6)</f>
        <v>9.0547645222140982E-3</v>
      </c>
      <c r="N83" s="101">
        <f>IF(INDEX('Pace of change parameters'!$E$28:$I$28,1,$B$6)=1,(1+L83)*D83,D83)</f>
        <v>21394.052130907909</v>
      </c>
      <c r="O83" s="87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1">
        <v>1.3215824338522753E-2</v>
      </c>
      <c r="Q83" s="51">
        <v>9.0547645222140982E-3</v>
      </c>
      <c r="R83" s="9">
        <f>IF(INDEX('Pace of change parameters'!$E$29:$I$29,1,$B$6)=1,D83*(1+P83),D83)</f>
        <v>21394.052130907909</v>
      </c>
      <c r="S83" s="96">
        <f>IF(P83&lt;INDEX('Pace of change parameters'!$E$22:$I$22,1,$B$6),INDEX('Pace of change parameters'!$E$22:$I$22,1,$B$6),P83)</f>
        <v>3.5655436588443112E-2</v>
      </c>
      <c r="T83" s="125">
        <v>3.1402222103224187E-2</v>
      </c>
      <c r="U83" s="110">
        <f t="shared" si="23"/>
        <v>21867.864543564978</v>
      </c>
      <c r="V83" s="124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5">
        <f>MIN(S83, S83+(INDEX('Pace of change parameters'!$E$25:$I$25,1,$B$6)-S83)*(1-V83))</f>
        <v>3.5655436588443112E-2</v>
      </c>
      <c r="X83" s="125">
        <v>3.1402222103224187E-2</v>
      </c>
      <c r="Y83" s="101">
        <f t="shared" si="24"/>
        <v>21867.864543564978</v>
      </c>
      <c r="Z83" s="90">
        <v>0</v>
      </c>
      <c r="AA83" s="92">
        <f t="shared" si="25"/>
        <v>21084.044567525216</v>
      </c>
      <c r="AB83" s="92">
        <f>IF(INDEX('Pace of change parameters'!$E$27:$I$27,1,$B$6)=1,MAX(AA83,Y83),Y83)</f>
        <v>21867.864543564978</v>
      </c>
      <c r="AC83" s="90">
        <f t="shared" si="26"/>
        <v>3.5655436588443168E-2</v>
      </c>
      <c r="AD83" s="136">
        <v>3.1402222103224187E-2</v>
      </c>
      <c r="AE83" s="50">
        <v>21868</v>
      </c>
      <c r="AF83" s="50">
        <v>124.94158478921734</v>
      </c>
      <c r="AG83" s="15">
        <f t="shared" si="19"/>
        <v>3.5661851764148711E-2</v>
      </c>
      <c r="AH83" s="15">
        <f t="shared" si="20"/>
        <v>3.1408610933180592E-2</v>
      </c>
      <c r="AI83" s="50"/>
      <c r="AJ83" s="50">
        <v>21084.044567525216</v>
      </c>
      <c r="AK83" s="50">
        <v>120.46249963568178</v>
      </c>
      <c r="AL83" s="15">
        <f t="shared" si="27"/>
        <v>3.718240254919003E-2</v>
      </c>
      <c r="AM83" s="52">
        <f t="shared" si="28"/>
        <v>3.718240254919003E-2</v>
      </c>
    </row>
    <row r="84" spans="1:39" x14ac:dyDescent="0.2">
      <c r="A84" s="178" t="s">
        <v>215</v>
      </c>
      <c r="B84" s="178" t="s">
        <v>216</v>
      </c>
      <c r="D84" s="61">
        <v>74196</v>
      </c>
      <c r="E84" s="66">
        <v>131.86508514820514</v>
      </c>
      <c r="F84" s="49"/>
      <c r="G84" s="81">
        <v>74574.415185804755</v>
      </c>
      <c r="H84" s="74">
        <v>131.38882677751565</v>
      </c>
      <c r="I84" s="83"/>
      <c r="J84" s="96">
        <f t="shared" si="21"/>
        <v>-5.0743299141122744E-3</v>
      </c>
      <c r="K84" s="119">
        <f t="shared" si="22"/>
        <v>3.6248011522010959E-3</v>
      </c>
      <c r="L84" s="96">
        <v>1.7877433304002599E-2</v>
      </c>
      <c r="M84" s="90">
        <f>INDEX('Pace of change parameters'!$E$20:$I$20,1,$B$6)</f>
        <v>9.0547645222140982E-3</v>
      </c>
      <c r="N84" s="101">
        <f>IF(INDEX('Pace of change parameters'!$E$28:$I$28,1,$B$6)=1,(1+L84)*D84,D84)</f>
        <v>75522.434041423781</v>
      </c>
      <c r="O84" s="87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1">
        <v>1.7877433304002599E-2</v>
      </c>
      <c r="Q84" s="51">
        <v>9.0547645222140982E-3</v>
      </c>
      <c r="R84" s="9">
        <f>IF(INDEX('Pace of change parameters'!$E$29:$I$29,1,$B$6)=1,D84*(1+P84),D84)</f>
        <v>75522.434041423781</v>
      </c>
      <c r="S84" s="96">
        <f>IF(P84&lt;INDEX('Pace of change parameters'!$E$22:$I$22,1,$B$6),INDEX('Pace of change parameters'!$E$22:$I$22,1,$B$6),P84)</f>
        <v>3.5655436588443112E-2</v>
      </c>
      <c r="T84" s="125">
        <v>2.6678673188335944E-2</v>
      </c>
      <c r="U84" s="110">
        <f t="shared" si="23"/>
        <v>76841.490773116137</v>
      </c>
      <c r="V84" s="124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5">
        <f>MIN(S84, S84+(INDEX('Pace of change parameters'!$E$25:$I$25,1,$B$6)-S84)*(1-V84))</f>
        <v>3.5655436588443112E-2</v>
      </c>
      <c r="X84" s="125">
        <v>2.6678673188335944E-2</v>
      </c>
      <c r="Y84" s="101">
        <f t="shared" si="24"/>
        <v>76841.490773116137</v>
      </c>
      <c r="Z84" s="90">
        <v>-3.8114004374764088E-3</v>
      </c>
      <c r="AA84" s="92">
        <f t="shared" si="25"/>
        <v>77086.984209132963</v>
      </c>
      <c r="AB84" s="92">
        <f>IF(INDEX('Pace of change parameters'!$E$27:$I$27,1,$B$6)=1,MAX(AA84,Y84),Y84)</f>
        <v>76841.490773116137</v>
      </c>
      <c r="AC84" s="90">
        <f t="shared" si="26"/>
        <v>3.5655436588443168E-2</v>
      </c>
      <c r="AD84" s="136">
        <v>2.6678673188335944E-2</v>
      </c>
      <c r="AE84" s="50">
        <v>76841</v>
      </c>
      <c r="AF84" s="50">
        <v>135.3822059919132</v>
      </c>
      <c r="AG84" s="15">
        <f t="shared" si="19"/>
        <v>3.5648822038923944E-2</v>
      </c>
      <c r="AH84" s="15">
        <f t="shared" si="20"/>
        <v>2.667211597182928E-2</v>
      </c>
      <c r="AI84" s="50"/>
      <c r="AJ84" s="50">
        <v>77381.917684046697</v>
      </c>
      <c r="AK84" s="50">
        <v>136.33522104021137</v>
      </c>
      <c r="AL84" s="15">
        <f t="shared" si="27"/>
        <v>-6.9902336390174069E-3</v>
      </c>
      <c r="AM84" s="52">
        <f t="shared" si="28"/>
        <v>-6.9902336390175179E-3</v>
      </c>
    </row>
    <row r="85" spans="1:39" x14ac:dyDescent="0.2">
      <c r="A85" s="178" t="s">
        <v>217</v>
      </c>
      <c r="B85" s="178" t="s">
        <v>218</v>
      </c>
      <c r="D85" s="61">
        <v>41294</v>
      </c>
      <c r="E85" s="66">
        <v>135.91376614827615</v>
      </c>
      <c r="F85" s="49"/>
      <c r="G85" s="81">
        <v>36396.927900701841</v>
      </c>
      <c r="H85" s="74">
        <v>119.30173287031823</v>
      </c>
      <c r="I85" s="83"/>
      <c r="J85" s="96">
        <f t="shared" si="21"/>
        <v>0.13454630326653838</v>
      </c>
      <c r="K85" s="119">
        <f t="shared" si="22"/>
        <v>0.13924385571176323</v>
      </c>
      <c r="L85" s="96">
        <v>1.3232723291106918E-2</v>
      </c>
      <c r="M85" s="90">
        <f>INDEX('Pace of change parameters'!$E$20:$I$20,1,$B$6)</f>
        <v>9.0547645222140982E-3</v>
      </c>
      <c r="N85" s="101">
        <f>IF(INDEX('Pace of change parameters'!$E$28:$I$28,1,$B$6)=1,(1+L85)*D85,D85)</f>
        <v>41840.432075582969</v>
      </c>
      <c r="O85" s="87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1">
        <v>1.3232723291106918E-2</v>
      </c>
      <c r="Q85" s="51">
        <v>9.0547645222140982E-3</v>
      </c>
      <c r="R85" s="9">
        <f>IF(INDEX('Pace of change parameters'!$E$29:$I$29,1,$B$6)=1,D85*(1+P85),D85)</f>
        <v>41840.432075582969</v>
      </c>
      <c r="S85" s="96">
        <f>IF(P85&lt;INDEX('Pace of change parameters'!$E$22:$I$22,1,$B$6),INDEX('Pace of change parameters'!$E$22:$I$22,1,$B$6),P85)</f>
        <v>3.5655436588443112E-2</v>
      </c>
      <c r="T85" s="125">
        <v>3.1385020115126006E-2</v>
      </c>
      <c r="U85" s="110">
        <f t="shared" si="23"/>
        <v>42766.355598483169</v>
      </c>
      <c r="V85" s="124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0</v>
      </c>
      <c r="W85" s="125">
        <f>MIN(S85, S85+(INDEX('Pace of change parameters'!$E$25:$I$25,1,$B$6)-S85)*(1-V85))</f>
        <v>2.9055436588443118E-2</v>
      </c>
      <c r="X85" s="125">
        <v>2.4812234522281429E-2</v>
      </c>
      <c r="Y85" s="101">
        <f t="shared" si="24"/>
        <v>42493.815198483171</v>
      </c>
      <c r="Z85" s="90">
        <v>0</v>
      </c>
      <c r="AA85" s="92">
        <f t="shared" si="25"/>
        <v>37767.162796342076</v>
      </c>
      <c r="AB85" s="92">
        <f>IF(INDEX('Pace of change parameters'!$E$27:$I$27,1,$B$6)=1,MAX(AA85,Y85),Y85)</f>
        <v>42493.815198483171</v>
      </c>
      <c r="AC85" s="90">
        <f t="shared" si="26"/>
        <v>2.9055436588443229E-2</v>
      </c>
      <c r="AD85" s="136">
        <v>2.4812234522281429E-2</v>
      </c>
      <c r="AE85" s="50">
        <v>42494</v>
      </c>
      <c r="AF85" s="50">
        <v>139.28669613056945</v>
      </c>
      <c r="AG85" s="15">
        <f t="shared" si="19"/>
        <v>2.9059911851600617E-2</v>
      </c>
      <c r="AH85" s="15">
        <f t="shared" si="20"/>
        <v>2.4816691332161023E-2</v>
      </c>
      <c r="AI85" s="50"/>
      <c r="AJ85" s="50">
        <v>37767.162796342076</v>
      </c>
      <c r="AK85" s="50">
        <v>123.79308439139281</v>
      </c>
      <c r="AL85" s="15">
        <f t="shared" si="27"/>
        <v>0.12515732858057693</v>
      </c>
      <c r="AM85" s="52">
        <f t="shared" si="28"/>
        <v>0.12515732858057693</v>
      </c>
    </row>
    <row r="86" spans="1:39" x14ac:dyDescent="0.2">
      <c r="A86" s="178" t="s">
        <v>219</v>
      </c>
      <c r="B86" s="178" t="s">
        <v>220</v>
      </c>
      <c r="D86" s="61">
        <v>27915</v>
      </c>
      <c r="E86" s="66">
        <v>114.82267578173203</v>
      </c>
      <c r="F86" s="49"/>
      <c r="G86" s="81">
        <v>30063.175348625628</v>
      </c>
      <c r="H86" s="74">
        <v>123.00577372022566</v>
      </c>
      <c r="I86" s="83"/>
      <c r="J86" s="96">
        <f t="shared" si="21"/>
        <v>-7.1455371021671987E-2</v>
      </c>
      <c r="K86" s="119">
        <f t="shared" si="22"/>
        <v>-6.6526128741777102E-2</v>
      </c>
      <c r="L86" s="96">
        <v>1.4411400329245705E-2</v>
      </c>
      <c r="M86" s="90">
        <f>INDEX('Pace of change parameters'!$E$20:$I$20,1,$B$6)</f>
        <v>9.0547645222140982E-3</v>
      </c>
      <c r="N86" s="101">
        <f>IF(INDEX('Pace of change parameters'!$E$28:$I$28,1,$B$6)=1,(1+L86)*D86,D86)</f>
        <v>28317.294240190895</v>
      </c>
      <c r="O86" s="87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1">
        <v>1.4411400329245705E-2</v>
      </c>
      <c r="Q86" s="51">
        <v>9.0547645222140982E-3</v>
      </c>
      <c r="R86" s="9">
        <f>IF(INDEX('Pace of change parameters'!$E$29:$I$29,1,$B$6)=1,D86*(1+P86),D86)</f>
        <v>28317.294240190895</v>
      </c>
      <c r="S86" s="96">
        <f>IF(P86&lt;INDEX('Pace of change parameters'!$E$22:$I$22,1,$B$6),INDEX('Pace of change parameters'!$E$22:$I$22,1,$B$6),P86)</f>
        <v>3.5655436588443112E-2</v>
      </c>
      <c r="T86" s="125">
        <v>3.0186620885488846E-2</v>
      </c>
      <c r="U86" s="110">
        <f t="shared" si="23"/>
        <v>28910.32151236639</v>
      </c>
      <c r="V86" s="124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5">
        <f>MIN(S86, S86+(INDEX('Pace of change parameters'!$E$25:$I$25,1,$B$6)-S86)*(1-V86))</f>
        <v>3.5655436588443112E-2</v>
      </c>
      <c r="X86" s="125">
        <v>3.0186620885488846E-2</v>
      </c>
      <c r="Y86" s="101">
        <f t="shared" si="24"/>
        <v>28910.32151236639</v>
      </c>
      <c r="Z86" s="90">
        <v>-7.3442557946599152E-2</v>
      </c>
      <c r="AA86" s="92">
        <f t="shared" si="25"/>
        <v>28903.925590396862</v>
      </c>
      <c r="AB86" s="92">
        <f>IF(INDEX('Pace of change parameters'!$E$27:$I$27,1,$B$6)=1,MAX(AA86,Y86),Y86)</f>
        <v>28910.32151236639</v>
      </c>
      <c r="AC86" s="90">
        <f t="shared" si="26"/>
        <v>3.5655436588443168E-2</v>
      </c>
      <c r="AD86" s="136">
        <v>3.0186620885488846E-2</v>
      </c>
      <c r="AE86" s="50">
        <v>28910</v>
      </c>
      <c r="AF86" s="50">
        <v>118.28746887225589</v>
      </c>
      <c r="AG86" s="15">
        <f t="shared" si="19"/>
        <v>3.5643919039942684E-2</v>
      </c>
      <c r="AH86" s="15">
        <f t="shared" si="20"/>
        <v>3.0175164155816558E-2</v>
      </c>
      <c r="AI86" s="50"/>
      <c r="AJ86" s="50">
        <v>31194.963505275071</v>
      </c>
      <c r="AK86" s="50">
        <v>127.63657124183268</v>
      </c>
      <c r="AL86" s="15">
        <f t="shared" si="27"/>
        <v>-7.3247833897567616E-2</v>
      </c>
      <c r="AM86" s="52">
        <f t="shared" si="28"/>
        <v>-7.3247833897567505E-2</v>
      </c>
    </row>
    <row r="87" spans="1:39" x14ac:dyDescent="0.2">
      <c r="A87" s="178" t="s">
        <v>221</v>
      </c>
      <c r="B87" s="178" t="s">
        <v>222</v>
      </c>
      <c r="D87" s="61">
        <v>24598.243145199045</v>
      </c>
      <c r="E87" s="66">
        <v>113.56110183002957</v>
      </c>
      <c r="F87" s="49"/>
      <c r="G87" s="81">
        <v>24896.717067274662</v>
      </c>
      <c r="H87" s="74">
        <v>114.45310997501213</v>
      </c>
      <c r="I87" s="83"/>
      <c r="J87" s="96">
        <f t="shared" si="21"/>
        <v>-1.1988485119106107E-2</v>
      </c>
      <c r="K87" s="119">
        <f t="shared" si="22"/>
        <v>-7.7936558052227323E-3</v>
      </c>
      <c r="L87" s="96">
        <v>1.3338937775034587E-2</v>
      </c>
      <c r="M87" s="90">
        <f>INDEX('Pace of change parameters'!$E$20:$I$20,1,$B$6)</f>
        <v>9.0547645222140982E-3</v>
      </c>
      <c r="N87" s="101">
        <f>IF(INDEX('Pace of change parameters'!$E$28:$I$28,1,$B$6)=1,(1+L87)*D87,D87)</f>
        <v>24926.357579888027</v>
      </c>
      <c r="O87" s="87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1">
        <v>1.3338937775034587E-2</v>
      </c>
      <c r="Q87" s="51">
        <v>9.0547645222140982E-3</v>
      </c>
      <c r="R87" s="9">
        <f>IF(INDEX('Pace of change parameters'!$E$29:$I$29,1,$B$6)=1,D87*(1+P87),D87)</f>
        <v>24926.357579888027</v>
      </c>
      <c r="S87" s="96">
        <f>IF(P87&lt;INDEX('Pace of change parameters'!$E$22:$I$22,1,$B$6),INDEX('Pace of change parameters'!$E$22:$I$22,1,$B$6),P87)</f>
        <v>3.5655436588443112E-2</v>
      </c>
      <c r="T87" s="125">
        <v>3.1276914106802112E-2</v>
      </c>
      <c r="U87" s="110">
        <f t="shared" si="23"/>
        <v>25475.304243849798</v>
      </c>
      <c r="V87" s="124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5">
        <f>MIN(S87, S87+(INDEX('Pace of change parameters'!$E$25:$I$25,1,$B$6)-S87)*(1-V87))</f>
        <v>3.5655436588443112E-2</v>
      </c>
      <c r="X87" s="125">
        <v>3.1276914106802112E-2</v>
      </c>
      <c r="Y87" s="101">
        <f t="shared" si="24"/>
        <v>25475.304243849798</v>
      </c>
      <c r="Z87" s="90">
        <v>-1.5145254117180484E-2</v>
      </c>
      <c r="AA87" s="92">
        <f t="shared" si="25"/>
        <v>25442.74105490424</v>
      </c>
      <c r="AB87" s="92">
        <f>IF(INDEX('Pace of change parameters'!$E$27:$I$27,1,$B$6)=1,MAX(AA87,Y87),Y87)</f>
        <v>25475.304243849798</v>
      </c>
      <c r="AC87" s="90">
        <f t="shared" si="26"/>
        <v>3.5655436588443168E-2</v>
      </c>
      <c r="AD87" s="136">
        <v>3.1276914106802112E-2</v>
      </c>
      <c r="AE87" s="50">
        <v>25475</v>
      </c>
      <c r="AF87" s="50">
        <v>117.11154401340525</v>
      </c>
      <c r="AG87" s="15">
        <f t="shared" si="19"/>
        <v>3.5643068068951678E-2</v>
      </c>
      <c r="AH87" s="15">
        <f t="shared" si="20"/>
        <v>3.1264597878679856E-2</v>
      </c>
      <c r="AI87" s="50"/>
      <c r="AJ87" s="50">
        <v>25834.003604356374</v>
      </c>
      <c r="AK87" s="50">
        <v>118.76192542312272</v>
      </c>
      <c r="AL87" s="15">
        <f t="shared" si="27"/>
        <v>-1.3896553157398905E-2</v>
      </c>
      <c r="AM87" s="52">
        <f t="shared" si="28"/>
        <v>-1.3896553157398905E-2</v>
      </c>
    </row>
    <row r="88" spans="1:39" x14ac:dyDescent="0.2">
      <c r="A88" s="178" t="s">
        <v>223</v>
      </c>
      <c r="B88" s="178" t="s">
        <v>224</v>
      </c>
      <c r="D88" s="61">
        <v>34215</v>
      </c>
      <c r="E88" s="66">
        <v>123.46458625019847</v>
      </c>
      <c r="F88" s="49"/>
      <c r="G88" s="81">
        <v>31876.12468977987</v>
      </c>
      <c r="H88" s="74">
        <v>114.3596476632561</v>
      </c>
      <c r="I88" s="83"/>
      <c r="J88" s="96">
        <f t="shared" si="21"/>
        <v>7.3373891367981114E-2</v>
      </c>
      <c r="K88" s="119">
        <f t="shared" si="22"/>
        <v>7.9616707230095729E-2</v>
      </c>
      <c r="L88" s="96">
        <v>1.4923495949688448E-2</v>
      </c>
      <c r="M88" s="90">
        <f>INDEX('Pace of change parameters'!$E$20:$I$20,1,$B$6)</f>
        <v>9.0547645222140982E-3</v>
      </c>
      <c r="N88" s="101">
        <f>IF(INDEX('Pace of change parameters'!$E$28:$I$28,1,$B$6)=1,(1+L88)*D88,D88)</f>
        <v>34725.607413918588</v>
      </c>
      <c r="O88" s="87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1">
        <v>1.4923495949688448E-2</v>
      </c>
      <c r="Q88" s="51">
        <v>9.0547645222140982E-3</v>
      </c>
      <c r="R88" s="9">
        <f>IF(INDEX('Pace of change parameters'!$E$29:$I$29,1,$B$6)=1,D88*(1+P88),D88)</f>
        <v>34725.607413918588</v>
      </c>
      <c r="S88" s="96">
        <f>IF(P88&lt;INDEX('Pace of change parameters'!$E$22:$I$22,1,$B$6),INDEX('Pace of change parameters'!$E$22:$I$22,1,$B$6),P88)</f>
        <v>3.5655436588443112E-2</v>
      </c>
      <c r="T88" s="125">
        <v>2.9666824015183169E-2</v>
      </c>
      <c r="U88" s="110">
        <f t="shared" si="23"/>
        <v>35434.950762873581</v>
      </c>
      <c r="V88" s="124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0.53252217264037782</v>
      </c>
      <c r="W88" s="125">
        <f>MIN(S88, S88+(INDEX('Pace of change parameters'!$E$25:$I$25,1,$B$6)-S88)*(1-V88))</f>
        <v>3.2570082927869608E-2</v>
      </c>
      <c r="X88" s="125">
        <v>2.6599311218541866E-2</v>
      </c>
      <c r="Y88" s="101">
        <f t="shared" si="24"/>
        <v>35329.385387377064</v>
      </c>
      <c r="Z88" s="90">
        <v>0</v>
      </c>
      <c r="AA88" s="92">
        <f t="shared" si="25"/>
        <v>33076.164937871064</v>
      </c>
      <c r="AB88" s="92">
        <f>IF(INDEX('Pace of change parameters'!$E$27:$I$27,1,$B$6)=1,MAX(AA88,Y88),Y88)</f>
        <v>35329.385387377064</v>
      </c>
      <c r="AC88" s="90">
        <f t="shared" si="26"/>
        <v>3.257008292786967E-2</v>
      </c>
      <c r="AD88" s="136">
        <v>2.6599311218541866E-2</v>
      </c>
      <c r="AE88" s="50">
        <v>35329</v>
      </c>
      <c r="AF88" s="50">
        <v>126.74727657815156</v>
      </c>
      <c r="AG88" s="15">
        <f t="shared" si="19"/>
        <v>3.2558819231331304E-2</v>
      </c>
      <c r="AH88" s="15">
        <f t="shared" si="20"/>
        <v>2.658811265362182E-2</v>
      </c>
      <c r="AI88" s="50"/>
      <c r="AJ88" s="50">
        <v>33076.164937871064</v>
      </c>
      <c r="AK88" s="50">
        <v>118.66494453635548</v>
      </c>
      <c r="AL88" s="15">
        <f t="shared" si="27"/>
        <v>6.8110528120795433E-2</v>
      </c>
      <c r="AM88" s="52">
        <f t="shared" si="28"/>
        <v>6.8110528120795433E-2</v>
      </c>
    </row>
    <row r="89" spans="1:39" x14ac:dyDescent="0.2">
      <c r="A89" s="178" t="s">
        <v>225</v>
      </c>
      <c r="B89" s="178" t="s">
        <v>226</v>
      </c>
      <c r="D89" s="61">
        <v>43554</v>
      </c>
      <c r="E89" s="66">
        <v>144.67940924401572</v>
      </c>
      <c r="F89" s="49"/>
      <c r="G89" s="81">
        <v>35632.37729577571</v>
      </c>
      <c r="H89" s="74">
        <v>117.85640896966075</v>
      </c>
      <c r="I89" s="83"/>
      <c r="J89" s="96">
        <f t="shared" si="21"/>
        <v>0.2223153015716246</v>
      </c>
      <c r="K89" s="119">
        <f t="shared" si="22"/>
        <v>0.22759051042578338</v>
      </c>
      <c r="L89" s="96">
        <v>1.3409593935945985E-2</v>
      </c>
      <c r="M89" s="90">
        <f>INDEX('Pace of change parameters'!$E$20:$I$20,1,$B$6)</f>
        <v>9.0547645222140982E-3</v>
      </c>
      <c r="N89" s="101">
        <f>IF(INDEX('Pace of change parameters'!$E$28:$I$28,1,$B$6)=1,(1+L89)*D89,D89)</f>
        <v>44138.041454286191</v>
      </c>
      <c r="O89" s="87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1">
        <v>1.3409593935945985E-2</v>
      </c>
      <c r="Q89" s="51">
        <v>9.0547645222140982E-3</v>
      </c>
      <c r="R89" s="9">
        <f>IF(INDEX('Pace of change parameters'!$E$29:$I$29,1,$B$6)=1,D89*(1+P89),D89)</f>
        <v>44138.041454286191</v>
      </c>
      <c r="S89" s="96">
        <f>IF(P89&lt;INDEX('Pace of change parameters'!$E$22:$I$22,1,$B$6),INDEX('Pace of change parameters'!$E$22:$I$22,1,$B$6),P89)</f>
        <v>3.5655436588443112E-2</v>
      </c>
      <c r="T89" s="125">
        <v>3.1205012214394978E-2</v>
      </c>
      <c r="U89" s="110">
        <f t="shared" si="23"/>
        <v>45106.936885173054</v>
      </c>
      <c r="V89" s="124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0</v>
      </c>
      <c r="W89" s="125">
        <f>MIN(S89, S89+(INDEX('Pace of change parameters'!$E$25:$I$25,1,$B$6)-S89)*(1-V89))</f>
        <v>2.9055436588443118E-2</v>
      </c>
      <c r="X89" s="125">
        <v>2.4633373771560718E-2</v>
      </c>
      <c r="Y89" s="101">
        <f t="shared" si="24"/>
        <v>44819.480485173059</v>
      </c>
      <c r="Z89" s="90">
        <v>0</v>
      </c>
      <c r="AA89" s="92">
        <f t="shared" si="25"/>
        <v>36973.829160023546</v>
      </c>
      <c r="AB89" s="92">
        <f>IF(INDEX('Pace of change parameters'!$E$27:$I$27,1,$B$6)=1,MAX(AA89,Y89),Y89)</f>
        <v>44819.480485173059</v>
      </c>
      <c r="AC89" s="90">
        <f t="shared" si="26"/>
        <v>2.9055436588443229E-2</v>
      </c>
      <c r="AD89" s="136">
        <v>2.4633373771560718E-2</v>
      </c>
      <c r="AE89" s="50">
        <v>44819</v>
      </c>
      <c r="AF89" s="50">
        <v>148.24176197296387</v>
      </c>
      <c r="AG89" s="15">
        <f t="shared" si="19"/>
        <v>2.9044404647104782E-2</v>
      </c>
      <c r="AH89" s="15">
        <f t="shared" si="20"/>
        <v>2.4622389236742759E-2</v>
      </c>
      <c r="AI89" s="50"/>
      <c r="AJ89" s="50">
        <v>36973.829160023546</v>
      </c>
      <c r="AK89" s="50">
        <v>122.29334839173657</v>
      </c>
      <c r="AL89" s="15">
        <f t="shared" si="27"/>
        <v>0.21218172470106844</v>
      </c>
      <c r="AM89" s="52">
        <f t="shared" si="28"/>
        <v>0.21218172470106844</v>
      </c>
    </row>
    <row r="90" spans="1:39" x14ac:dyDescent="0.2">
      <c r="A90" s="178" t="s">
        <v>227</v>
      </c>
      <c r="B90" s="178" t="s">
        <v>228</v>
      </c>
      <c r="D90" s="61">
        <v>18076.586328436399</v>
      </c>
      <c r="E90" s="66">
        <v>123.32568993857383</v>
      </c>
      <c r="F90" s="49"/>
      <c r="G90" s="81">
        <v>16549.902136105102</v>
      </c>
      <c r="H90" s="74">
        <v>112.47294580453968</v>
      </c>
      <c r="I90" s="83"/>
      <c r="J90" s="96">
        <f t="shared" si="21"/>
        <v>9.2247324472130687E-2</v>
      </c>
      <c r="K90" s="119">
        <f t="shared" si="22"/>
        <v>9.649204132071465E-2</v>
      </c>
      <c r="L90" s="96">
        <v>1.2976176517598415E-2</v>
      </c>
      <c r="M90" s="90">
        <f>INDEX('Pace of change parameters'!$E$20:$I$20,1,$B$6)</f>
        <v>9.0547645222140982E-3</v>
      </c>
      <c r="N90" s="101">
        <f>IF(INDEX('Pace of change parameters'!$E$28:$I$28,1,$B$6)=1,(1+L90)*D90,D90)</f>
        <v>18311.151303469796</v>
      </c>
      <c r="O90" s="87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1">
        <v>1.2976176517598415E-2</v>
      </c>
      <c r="Q90" s="51">
        <v>9.0547645222140982E-3</v>
      </c>
      <c r="R90" s="9">
        <f>IF(INDEX('Pace of change parameters'!$E$29:$I$29,1,$B$6)=1,D90*(1+P90),D90)</f>
        <v>18311.151303469796</v>
      </c>
      <c r="S90" s="96">
        <f>IF(P90&lt;INDEX('Pace of change parameters'!$E$22:$I$22,1,$B$6),INDEX('Pace of change parameters'!$E$22:$I$22,1,$B$6),P90)</f>
        <v>3.5655436588443112E-2</v>
      </c>
      <c r="T90" s="125">
        <v>3.1646229120124936E-2</v>
      </c>
      <c r="U90" s="110">
        <f t="shared" si="23"/>
        <v>18721.114906005481</v>
      </c>
      <c r="V90" s="124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0.15505351055738636</v>
      </c>
      <c r="W90" s="125">
        <f>MIN(S90, S90+(INDEX('Pace of change parameters'!$E$25:$I$25,1,$B$6)-S90)*(1-V90))</f>
        <v>3.0078789758121866E-2</v>
      </c>
      <c r="X90" s="125">
        <v>2.6091170487316351E-2</v>
      </c>
      <c r="Y90" s="101">
        <f t="shared" si="24"/>
        <v>18620.308168153977</v>
      </c>
      <c r="Z90" s="90">
        <v>0</v>
      </c>
      <c r="AA90" s="92">
        <f t="shared" si="25"/>
        <v>17172.956188584205</v>
      </c>
      <c r="AB90" s="92">
        <f>IF(INDEX('Pace of change parameters'!$E$27:$I$27,1,$B$6)=1,MAX(AA90,Y90),Y90)</f>
        <v>18620.308168153977</v>
      </c>
      <c r="AC90" s="90">
        <f t="shared" si="26"/>
        <v>3.0078789758121838E-2</v>
      </c>
      <c r="AD90" s="136">
        <v>2.6091170487316351E-2</v>
      </c>
      <c r="AE90" s="50">
        <v>18620</v>
      </c>
      <c r="AF90" s="50">
        <v>126.54130723297402</v>
      </c>
      <c r="AG90" s="15">
        <f t="shared" si="19"/>
        <v>3.0061741840535117E-2</v>
      </c>
      <c r="AH90" s="15">
        <f t="shared" si="20"/>
        <v>2.6074188565268441E-2</v>
      </c>
      <c r="AI90" s="50"/>
      <c r="AJ90" s="50">
        <v>17172.956188584205</v>
      </c>
      <c r="AK90" s="50">
        <v>116.70721402567328</v>
      </c>
      <c r="AL90" s="15">
        <f t="shared" si="27"/>
        <v>8.4262942007487629E-2</v>
      </c>
      <c r="AM90" s="52">
        <f t="shared" si="28"/>
        <v>8.4262942007487407E-2</v>
      </c>
    </row>
    <row r="91" spans="1:39" x14ac:dyDescent="0.2">
      <c r="A91" s="178" t="s">
        <v>229</v>
      </c>
      <c r="B91" s="178" t="s">
        <v>230</v>
      </c>
      <c r="D91" s="61">
        <v>36312.061695620032</v>
      </c>
      <c r="E91" s="66">
        <v>127.4389134988437</v>
      </c>
      <c r="F91" s="49"/>
      <c r="G91" s="81">
        <v>36751.079091532163</v>
      </c>
      <c r="H91" s="74">
        <v>128.55475696008514</v>
      </c>
      <c r="I91" s="83"/>
      <c r="J91" s="96">
        <f t="shared" si="21"/>
        <v>-1.1945700827415529E-2</v>
      </c>
      <c r="K91" s="119">
        <f t="shared" si="22"/>
        <v>-8.6799079833964621E-3</v>
      </c>
      <c r="L91" s="96">
        <v>1.2389969714843518E-2</v>
      </c>
      <c r="M91" s="90">
        <f>INDEX('Pace of change parameters'!$E$20:$I$20,1,$B$6)</f>
        <v>9.0547645222140982E-3</v>
      </c>
      <c r="N91" s="101">
        <f>IF(INDEX('Pace of change parameters'!$E$28:$I$28,1,$B$6)=1,(1+L91)*D91,D91)</f>
        <v>36761.967040312295</v>
      </c>
      <c r="O91" s="87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1">
        <v>1.2389969714843518E-2</v>
      </c>
      <c r="Q91" s="51">
        <v>9.0547645222140982E-3</v>
      </c>
      <c r="R91" s="9">
        <f>IF(INDEX('Pace of change parameters'!$E$29:$I$29,1,$B$6)=1,D91*(1+P91),D91)</f>
        <v>36761.967040312295</v>
      </c>
      <c r="S91" s="96">
        <f>IF(P91&lt;INDEX('Pace of change parameters'!$E$22:$I$22,1,$B$6),INDEX('Pace of change parameters'!$E$22:$I$22,1,$B$6),P91)</f>
        <v>3.5655436588443112E-2</v>
      </c>
      <c r="T91" s="125">
        <v>3.2243585924950802E-2</v>
      </c>
      <c r="U91" s="110">
        <f t="shared" si="23"/>
        <v>37606.784108803848</v>
      </c>
      <c r="V91" s="124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5">
        <f>MIN(S91, S91+(INDEX('Pace of change parameters'!$E$25:$I$25,1,$B$6)-S91)*(1-V91))</f>
        <v>3.5655436588443112E-2</v>
      </c>
      <c r="X91" s="125">
        <v>3.2243585924950802E-2</v>
      </c>
      <c r="Y91" s="101">
        <f t="shared" si="24"/>
        <v>37606.784108803848</v>
      </c>
      <c r="Z91" s="90">
        <v>-1.6024939747926292E-2</v>
      </c>
      <c r="AA91" s="92">
        <f t="shared" si="25"/>
        <v>37523.541298719982</v>
      </c>
      <c r="AB91" s="92">
        <f>IF(INDEX('Pace of change parameters'!$E$27:$I$27,1,$B$6)=1,MAX(AA91,Y91),Y91)</f>
        <v>37606.784108803848</v>
      </c>
      <c r="AC91" s="90">
        <f t="shared" si="26"/>
        <v>3.5655436588443168E-2</v>
      </c>
      <c r="AD91" s="136">
        <v>3.2243585924950802E-2</v>
      </c>
      <c r="AE91" s="50">
        <v>37607</v>
      </c>
      <c r="AF91" s="50">
        <v>131.548756240789</v>
      </c>
      <c r="AG91" s="15">
        <f t="shared" si="19"/>
        <v>3.5661382028775446E-2</v>
      </c>
      <c r="AH91" s="15">
        <f t="shared" si="20"/>
        <v>3.2249511778696949E-2</v>
      </c>
      <c r="AI91" s="50"/>
      <c r="AJ91" s="50">
        <v>38134.646714630391</v>
      </c>
      <c r="AK91" s="50">
        <v>133.39445701575551</v>
      </c>
      <c r="AL91" s="15">
        <f t="shared" si="27"/>
        <v>-1.3836412818476695E-2</v>
      </c>
      <c r="AM91" s="52">
        <f t="shared" si="28"/>
        <v>-1.3836412818476473E-2</v>
      </c>
    </row>
    <row r="92" spans="1:39" x14ac:dyDescent="0.2">
      <c r="A92" s="178" t="s">
        <v>231</v>
      </c>
      <c r="B92" s="178" t="s">
        <v>232</v>
      </c>
      <c r="D92" s="61">
        <v>21799</v>
      </c>
      <c r="E92" s="66">
        <v>121.8713136429454</v>
      </c>
      <c r="F92" s="49"/>
      <c r="G92" s="81">
        <v>21204.191732585918</v>
      </c>
      <c r="H92" s="74">
        <v>118.05944089637457</v>
      </c>
      <c r="I92" s="83"/>
      <c r="J92" s="96">
        <f t="shared" si="21"/>
        <v>2.8051447323030887E-2</v>
      </c>
      <c r="K92" s="119">
        <f t="shared" si="22"/>
        <v>3.2287741815723692E-2</v>
      </c>
      <c r="L92" s="96">
        <v>1.3212779330618485E-2</v>
      </c>
      <c r="M92" s="90">
        <f>INDEX('Pace of change parameters'!$E$20:$I$20,1,$B$6)</f>
        <v>9.0547645222140982E-3</v>
      </c>
      <c r="N92" s="101">
        <f>IF(INDEX('Pace of change parameters'!$E$28:$I$28,1,$B$6)=1,(1+L92)*D92,D92)</f>
        <v>22087.025376628153</v>
      </c>
      <c r="O92" s="87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1">
        <v>1.3212779330618485E-2</v>
      </c>
      <c r="Q92" s="51">
        <v>9.0547645222140982E-3</v>
      </c>
      <c r="R92" s="9">
        <f>IF(INDEX('Pace of change parameters'!$E$29:$I$29,1,$B$6)=1,D92*(1+P92),D92)</f>
        <v>22087.025376628153</v>
      </c>
      <c r="S92" s="96">
        <f>IF(P92&lt;INDEX('Pace of change parameters'!$E$22:$I$22,1,$B$6),INDEX('Pace of change parameters'!$E$22:$I$22,1,$B$6),P92)</f>
        <v>3.5655436588443112E-2</v>
      </c>
      <c r="T92" s="125">
        <v>3.1405321775852535E-2</v>
      </c>
      <c r="U92" s="110">
        <f t="shared" si="23"/>
        <v>22576.252862191472</v>
      </c>
      <c r="V92" s="124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5">
        <f>MIN(S92, S92+(INDEX('Pace of change parameters'!$E$25:$I$25,1,$B$6)-S92)*(1-V92))</f>
        <v>3.5655436588443112E-2</v>
      </c>
      <c r="X92" s="125">
        <v>3.1405321775852535E-2</v>
      </c>
      <c r="Y92" s="101">
        <f t="shared" si="24"/>
        <v>22576.252862191472</v>
      </c>
      <c r="Z92" s="90">
        <v>0</v>
      </c>
      <c r="AA92" s="92">
        <f t="shared" si="25"/>
        <v>22002.465793657844</v>
      </c>
      <c r="AB92" s="92">
        <f>IF(INDEX('Pace of change parameters'!$E$27:$I$27,1,$B$6)=1,MAX(AA92,Y92),Y92)</f>
        <v>22576.252862191472</v>
      </c>
      <c r="AC92" s="90">
        <f t="shared" si="26"/>
        <v>3.5655436588443168E-2</v>
      </c>
      <c r="AD92" s="136">
        <v>3.1405321775852535E-2</v>
      </c>
      <c r="AE92" s="50">
        <v>22576</v>
      </c>
      <c r="AF92" s="50">
        <v>125.69731359203803</v>
      </c>
      <c r="AG92" s="15">
        <f t="shared" si="19"/>
        <v>3.5643836873251011E-2</v>
      </c>
      <c r="AH92" s="15">
        <f t="shared" si="20"/>
        <v>3.1393769663482285E-2</v>
      </c>
      <c r="AI92" s="50"/>
      <c r="AJ92" s="50">
        <v>22002.465793657844</v>
      </c>
      <c r="AK92" s="50">
        <v>122.50402386000619</v>
      </c>
      <c r="AL92" s="15">
        <f t="shared" si="27"/>
        <v>2.6066815043406466E-2</v>
      </c>
      <c r="AM92" s="52">
        <f t="shared" si="28"/>
        <v>2.6066815043406466E-2</v>
      </c>
    </row>
    <row r="93" spans="1:39" x14ac:dyDescent="0.2">
      <c r="A93" s="178" t="s">
        <v>233</v>
      </c>
      <c r="B93" s="178" t="s">
        <v>234</v>
      </c>
      <c r="D93" s="61">
        <v>36219</v>
      </c>
      <c r="E93" s="66">
        <v>130.20033863088156</v>
      </c>
      <c r="F93" s="49"/>
      <c r="G93" s="81">
        <v>35923.905230831755</v>
      </c>
      <c r="H93" s="74">
        <v>128.47017642670008</v>
      </c>
      <c r="I93" s="83"/>
      <c r="J93" s="96">
        <f t="shared" si="21"/>
        <v>8.2144401415182866E-3</v>
      </c>
      <c r="K93" s="119">
        <f t="shared" si="22"/>
        <v>1.3467422963870934E-2</v>
      </c>
      <c r="L93" s="96">
        <v>1.4312125589274638E-2</v>
      </c>
      <c r="M93" s="90">
        <f>INDEX('Pace of change parameters'!$E$20:$I$20,1,$B$6)</f>
        <v>9.0547645222140982E-3</v>
      </c>
      <c r="N93" s="101">
        <f>IF(INDEX('Pace of change parameters'!$E$28:$I$28,1,$B$6)=1,(1+L93)*D93,D93)</f>
        <v>36737.370876717941</v>
      </c>
      <c r="O93" s="87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1">
        <v>1.4312125589274638E-2</v>
      </c>
      <c r="Q93" s="51">
        <v>9.0547645222140982E-3</v>
      </c>
      <c r="R93" s="9">
        <f>IF(INDEX('Pace of change parameters'!$E$29:$I$29,1,$B$6)=1,D93*(1+P93),D93)</f>
        <v>36737.370876717941</v>
      </c>
      <c r="S93" s="96">
        <f>IF(P93&lt;INDEX('Pace of change parameters'!$E$22:$I$22,1,$B$6),INDEX('Pace of change parameters'!$E$22:$I$22,1,$B$6),P93)</f>
        <v>3.5655436588443112E-2</v>
      </c>
      <c r="T93" s="125">
        <v>3.0287449325107962E-2</v>
      </c>
      <c r="U93" s="110">
        <f t="shared" si="23"/>
        <v>37510.404257796821</v>
      </c>
      <c r="V93" s="124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5">
        <f>MIN(S93, S93+(INDEX('Pace of change parameters'!$E$25:$I$25,1,$B$6)-S93)*(1-V93))</f>
        <v>3.5655436588443112E-2</v>
      </c>
      <c r="X93" s="125">
        <v>3.0287449325107962E-2</v>
      </c>
      <c r="Y93" s="101">
        <f t="shared" si="24"/>
        <v>37510.404257796821</v>
      </c>
      <c r="Z93" s="90">
        <v>0</v>
      </c>
      <c r="AA93" s="92">
        <f t="shared" si="25"/>
        <v>37276.332245255937</v>
      </c>
      <c r="AB93" s="92">
        <f>IF(INDEX('Pace of change parameters'!$E$27:$I$27,1,$B$6)=1,MAX(AA93,Y93),Y93)</f>
        <v>37510.404257796821</v>
      </c>
      <c r="AC93" s="90">
        <f t="shared" si="26"/>
        <v>3.5655436588443168E-2</v>
      </c>
      <c r="AD93" s="136">
        <v>3.0287449325107962E-2</v>
      </c>
      <c r="AE93" s="50">
        <v>37510</v>
      </c>
      <c r="AF93" s="50">
        <v>134.14232909259755</v>
      </c>
      <c r="AG93" s="15">
        <f t="shared" si="19"/>
        <v>3.5644275104226963E-2</v>
      </c>
      <c r="AH93" s="15">
        <f t="shared" si="20"/>
        <v>3.0276345692859863E-2</v>
      </c>
      <c r="AI93" s="50"/>
      <c r="AJ93" s="50">
        <v>37276.332245255937</v>
      </c>
      <c r="AK93" s="50">
        <v>133.30669227960885</v>
      </c>
      <c r="AL93" s="15">
        <f t="shared" si="27"/>
        <v>6.268528598969203E-3</v>
      </c>
      <c r="AM93" s="52">
        <f t="shared" si="28"/>
        <v>6.268528598968981E-3</v>
      </c>
    </row>
    <row r="94" spans="1:39" x14ac:dyDescent="0.2">
      <c r="A94" s="178" t="s">
        <v>235</v>
      </c>
      <c r="B94" s="178" t="s">
        <v>236</v>
      </c>
      <c r="D94" s="61">
        <v>20833</v>
      </c>
      <c r="E94" s="66">
        <v>111.79380956469477</v>
      </c>
      <c r="F94" s="49"/>
      <c r="G94" s="81">
        <v>22591.149605497572</v>
      </c>
      <c r="H94" s="74">
        <v>120.64826016281627</v>
      </c>
      <c r="I94" s="83"/>
      <c r="J94" s="96">
        <f t="shared" si="21"/>
        <v>-7.7824707294653406E-2</v>
      </c>
      <c r="K94" s="119">
        <f t="shared" si="22"/>
        <v>-7.339061985786044E-2</v>
      </c>
      <c r="L94" s="96">
        <v>1.3906593767474051E-2</v>
      </c>
      <c r="M94" s="90">
        <f>INDEX('Pace of change parameters'!$E$20:$I$20,1,$B$6)</f>
        <v>9.0547645222140982E-3</v>
      </c>
      <c r="N94" s="101">
        <f>IF(INDEX('Pace of change parameters'!$E$28:$I$28,1,$B$6)=1,(1+L94)*D94,D94)</f>
        <v>21122.716067957786</v>
      </c>
      <c r="O94" s="87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1">
        <v>1.3906593767474051E-2</v>
      </c>
      <c r="Q94" s="51">
        <v>9.0547645222140982E-3</v>
      </c>
      <c r="R94" s="9">
        <f>IF(INDEX('Pace of change parameters'!$E$29:$I$29,1,$B$6)=1,D94*(1+P94),D94)</f>
        <v>21122.716067957786</v>
      </c>
      <c r="S94" s="96">
        <f>IF(P94&lt;INDEX('Pace of change parameters'!$E$22:$I$22,1,$B$6),INDEX('Pace of change parameters'!$E$22:$I$22,1,$B$6),P94)</f>
        <v>3.5655436588443112E-2</v>
      </c>
      <c r="T94" s="125">
        <v>3.0699532991267597E-2</v>
      </c>
      <c r="U94" s="110">
        <f t="shared" si="23"/>
        <v>21575.809710447036</v>
      </c>
      <c r="V94" s="124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5">
        <f>MIN(S94, S94+(INDEX('Pace of change parameters'!$E$25:$I$25,1,$B$6)-S94)*(1-V94))</f>
        <v>3.5655436588443112E-2</v>
      </c>
      <c r="X94" s="125">
        <v>3.0699532991267597E-2</v>
      </c>
      <c r="Y94" s="101">
        <f t="shared" si="24"/>
        <v>21575.809710447036</v>
      </c>
      <c r="Z94" s="90">
        <v>-8.0256187685312064E-2</v>
      </c>
      <c r="AA94" s="92">
        <f t="shared" si="25"/>
        <v>21560.301924214364</v>
      </c>
      <c r="AB94" s="92">
        <f>IF(INDEX('Pace of change parameters'!$E$27:$I$27,1,$B$6)=1,MAX(AA94,Y94),Y94)</f>
        <v>21575.809710447036</v>
      </c>
      <c r="AC94" s="90">
        <f t="shared" si="26"/>
        <v>3.5655436588443168E-2</v>
      </c>
      <c r="AD94" s="136">
        <v>3.0699532991267597E-2</v>
      </c>
      <c r="AE94" s="50">
        <v>21576</v>
      </c>
      <c r="AF94" s="50">
        <v>115.22684355290427</v>
      </c>
      <c r="AG94" s="15">
        <f t="shared" si="19"/>
        <v>3.5664570633130221E-2</v>
      </c>
      <c r="AH94" s="15">
        <f t="shared" si="20"/>
        <v>3.070862332697244E-2</v>
      </c>
      <c r="AI94" s="50"/>
      <c r="AJ94" s="50">
        <v>23441.63846012107</v>
      </c>
      <c r="AK94" s="50">
        <v>125.19030438765824</v>
      </c>
      <c r="AL94" s="15">
        <f t="shared" si="27"/>
        <v>-7.9586521364319096E-2</v>
      </c>
      <c r="AM94" s="52">
        <f t="shared" si="28"/>
        <v>-7.9586521364319096E-2</v>
      </c>
    </row>
    <row r="95" spans="1:39" x14ac:dyDescent="0.2">
      <c r="A95" s="178" t="s">
        <v>237</v>
      </c>
      <c r="B95" s="178" t="s">
        <v>238</v>
      </c>
      <c r="D95" s="61">
        <v>32718</v>
      </c>
      <c r="E95" s="66">
        <v>122.10076914751883</v>
      </c>
      <c r="F95" s="49"/>
      <c r="G95" s="81">
        <v>35194.272074611887</v>
      </c>
      <c r="H95" s="74">
        <v>130.88450601961156</v>
      </c>
      <c r="I95" s="83"/>
      <c r="J95" s="96">
        <f t="shared" si="21"/>
        <v>-7.0360087839355989E-2</v>
      </c>
      <c r="K95" s="119">
        <f t="shared" si="22"/>
        <v>-6.7110593447757605E-2</v>
      </c>
      <c r="L95" s="96">
        <v>1.2581848240586169E-2</v>
      </c>
      <c r="M95" s="90">
        <f>INDEX('Pace of change parameters'!$E$20:$I$20,1,$B$6)</f>
        <v>9.0547645222140982E-3</v>
      </c>
      <c r="N95" s="101">
        <f>IF(INDEX('Pace of change parameters'!$E$28:$I$28,1,$B$6)=1,(1+L95)*D95,D95)</f>
        <v>33129.652910735502</v>
      </c>
      <c r="O95" s="87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1">
        <v>1.2581848240586169E-2</v>
      </c>
      <c r="Q95" s="51">
        <v>9.0547645222140982E-3</v>
      </c>
      <c r="R95" s="9">
        <f>IF(INDEX('Pace of change parameters'!$E$29:$I$29,1,$B$6)=1,D95*(1+P95),D95)</f>
        <v>33129.652910735502</v>
      </c>
      <c r="S95" s="96">
        <f>IF(P95&lt;INDEX('Pace of change parameters'!$E$22:$I$22,1,$B$6),INDEX('Pace of change parameters'!$E$22:$I$22,1,$B$6),P95)</f>
        <v>3.5655436588443112E-2</v>
      </c>
      <c r="T95" s="125">
        <v>3.2047981611265985E-2</v>
      </c>
      <c r="U95" s="110">
        <f t="shared" si="23"/>
        <v>33884.574574300685</v>
      </c>
      <c r="V95" s="124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5">
        <f>MIN(S95, S95+(INDEX('Pace of change parameters'!$E$25:$I$25,1,$B$6)-S95)*(1-V95))</f>
        <v>3.5655436588443112E-2</v>
      </c>
      <c r="X95" s="125">
        <v>3.2047981611265985E-2</v>
      </c>
      <c r="Y95" s="101">
        <f t="shared" si="24"/>
        <v>33884.574574300685</v>
      </c>
      <c r="Z95" s="90">
        <v>-7.4022692152405867E-2</v>
      </c>
      <c r="AA95" s="92">
        <f t="shared" si="25"/>
        <v>33815.978830649685</v>
      </c>
      <c r="AB95" s="92">
        <f>IF(INDEX('Pace of change parameters'!$E$27:$I$27,1,$B$6)=1,MAX(AA95,Y95),Y95)</f>
        <v>33884.574574300685</v>
      </c>
      <c r="AC95" s="90">
        <f t="shared" si="26"/>
        <v>3.5655436588443168E-2</v>
      </c>
      <c r="AD95" s="136">
        <v>3.2047981611265985E-2</v>
      </c>
      <c r="AE95" s="50">
        <v>33885</v>
      </c>
      <c r="AF95" s="50">
        <v>126.01543447389076</v>
      </c>
      <c r="AG95" s="15">
        <f t="shared" si="19"/>
        <v>3.5668439391160822E-2</v>
      </c>
      <c r="AH95" s="15">
        <f t="shared" si="20"/>
        <v>3.2060939121868692E-2</v>
      </c>
      <c r="AI95" s="50"/>
      <c r="AJ95" s="50">
        <v>36519.2305945962</v>
      </c>
      <c r="AK95" s="50">
        <v>135.81191412218516</v>
      </c>
      <c r="AL95" s="15">
        <f t="shared" si="27"/>
        <v>-7.2132696984749445E-2</v>
      </c>
      <c r="AM95" s="52">
        <f t="shared" si="28"/>
        <v>-7.2132696984749445E-2</v>
      </c>
    </row>
    <row r="96" spans="1:39" x14ac:dyDescent="0.2">
      <c r="A96" s="178" t="s">
        <v>239</v>
      </c>
      <c r="B96" s="178" t="s">
        <v>240</v>
      </c>
      <c r="D96" s="61">
        <v>14892</v>
      </c>
      <c r="E96" s="66">
        <v>130.41764824367047</v>
      </c>
      <c r="F96" s="49"/>
      <c r="G96" s="81">
        <v>13857.715253255139</v>
      </c>
      <c r="H96" s="74">
        <v>121.15417537807448</v>
      </c>
      <c r="I96" s="83"/>
      <c r="J96" s="96">
        <f t="shared" si="21"/>
        <v>7.4636022449798167E-2</v>
      </c>
      <c r="K96" s="119">
        <f t="shared" si="22"/>
        <v>7.6460203180685582E-2</v>
      </c>
      <c r="L96" s="96">
        <v>1.0767621917088466E-2</v>
      </c>
      <c r="M96" s="90">
        <f>INDEX('Pace of change parameters'!$E$20:$I$20,1,$B$6)</f>
        <v>9.0547645222140982E-3</v>
      </c>
      <c r="N96" s="101">
        <f>IF(INDEX('Pace of change parameters'!$E$28:$I$28,1,$B$6)=1,(1+L96)*D96,D96)</f>
        <v>15052.351425589281</v>
      </c>
      <c r="O96" s="87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1">
        <v>1.0767621917088466E-2</v>
      </c>
      <c r="Q96" s="51">
        <v>9.0547645222140982E-3</v>
      </c>
      <c r="R96" s="9">
        <f>IF(INDEX('Pace of change parameters'!$E$29:$I$29,1,$B$6)=1,D96*(1+P96),D96)</f>
        <v>15052.351425589281</v>
      </c>
      <c r="S96" s="96">
        <f>IF(P96&lt;INDEX('Pace of change parameters'!$E$22:$I$22,1,$B$6),INDEX('Pace of change parameters'!$E$22:$I$22,1,$B$6),P96)</f>
        <v>3.5655436588443112E-2</v>
      </c>
      <c r="T96" s="125">
        <v>3.3900404042250365E-2</v>
      </c>
      <c r="U96" s="110">
        <f t="shared" si="23"/>
        <v>15422.980761675095</v>
      </c>
      <c r="V96" s="124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0.50727955100403677</v>
      </c>
      <c r="W96" s="125">
        <f>MIN(S96, S96+(INDEX('Pace of change parameters'!$E$25:$I$25,1,$B$6)-S96)*(1-V96))</f>
        <v>3.2403481625069758E-2</v>
      </c>
      <c r="X96" s="125">
        <v>3.0653959875805992E-2</v>
      </c>
      <c r="Y96" s="101">
        <f t="shared" si="24"/>
        <v>15374.552648360539</v>
      </c>
      <c r="Z96" s="90">
        <v>0</v>
      </c>
      <c r="AA96" s="92">
        <f t="shared" si="25"/>
        <v>14379.416564576253</v>
      </c>
      <c r="AB96" s="92">
        <f>IF(INDEX('Pace of change parameters'!$E$27:$I$27,1,$B$6)=1,MAX(AA96,Y96),Y96)</f>
        <v>15374.552648360539</v>
      </c>
      <c r="AC96" s="90">
        <f t="shared" si="26"/>
        <v>3.2403481625069785E-2</v>
      </c>
      <c r="AD96" s="136">
        <v>3.0653959875805992E-2</v>
      </c>
      <c r="AE96" s="50">
        <v>15375</v>
      </c>
      <c r="AF96" s="50">
        <v>134.41937667180321</v>
      </c>
      <c r="AG96" s="15">
        <f t="shared" si="19"/>
        <v>3.2433521353746997E-2</v>
      </c>
      <c r="AH96" s="15">
        <f t="shared" si="20"/>
        <v>3.068394869884461E-2</v>
      </c>
      <c r="AI96" s="50"/>
      <c r="AJ96" s="50">
        <v>14379.416564576253</v>
      </c>
      <c r="AK96" s="50">
        <v>125.7152657895637</v>
      </c>
      <c r="AL96" s="15">
        <f t="shared" si="27"/>
        <v>6.9236705881125182E-2</v>
      </c>
      <c r="AM96" s="52">
        <f t="shared" si="28"/>
        <v>6.9236705881125182E-2</v>
      </c>
    </row>
    <row r="97" spans="1:39" x14ac:dyDescent="0.2">
      <c r="A97" s="178" t="s">
        <v>241</v>
      </c>
      <c r="B97" s="178" t="s">
        <v>242</v>
      </c>
      <c r="D97" s="61">
        <v>8065.1808105319496</v>
      </c>
      <c r="E97" s="66">
        <v>108.07757303993286</v>
      </c>
      <c r="F97" s="49"/>
      <c r="G97" s="81">
        <v>9658.4412004194783</v>
      </c>
      <c r="H97" s="74">
        <v>127.46924667613933</v>
      </c>
      <c r="I97" s="83"/>
      <c r="J97" s="96">
        <f t="shared" si="21"/>
        <v>-0.16496040684270374</v>
      </c>
      <c r="K97" s="119">
        <f t="shared" si="22"/>
        <v>-0.15212825165174804</v>
      </c>
      <c r="L97" s="96">
        <v>2.4561032058061594E-2</v>
      </c>
      <c r="M97" s="90">
        <f>INDEX('Pace of change parameters'!$E$20:$I$20,1,$B$6)</f>
        <v>9.0547645222140982E-3</v>
      </c>
      <c r="N97" s="101">
        <f>IF(INDEX('Pace of change parameters'!$E$28:$I$28,1,$B$6)=1,(1+L97)*D97,D97)</f>
        <v>8263.2699749734875</v>
      </c>
      <c r="O97" s="87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0.7814976425773752</v>
      </c>
      <c r="P97" s="51">
        <v>9.6726714125754398E-2</v>
      </c>
      <c r="Q97" s="51">
        <v>8.0128251651748084E-2</v>
      </c>
      <c r="R97" s="9">
        <f>IF(INDEX('Pace of change parameters'!$E$29:$I$29,1,$B$6)=1,D97*(1+P97),D97)</f>
        <v>8845.2992491647929</v>
      </c>
      <c r="S97" s="96">
        <f>IF(P97&lt;INDEX('Pace of change parameters'!$E$22:$I$22,1,$B$6),INDEX('Pace of change parameters'!$E$22:$I$22,1,$B$6),P97)</f>
        <v>9.6726714125754398E-2</v>
      </c>
      <c r="T97" s="125">
        <v>8.0128251651748084E-2</v>
      </c>
      <c r="U97" s="110">
        <f t="shared" si="23"/>
        <v>8845.2992491647929</v>
      </c>
      <c r="V97" s="124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5">
        <f>MIN(S97, S97+(INDEX('Pace of change parameters'!$E$25:$I$25,1,$B$6)-S97)*(1-V97))</f>
        <v>9.6726714125754398E-2</v>
      </c>
      <c r="X97" s="125">
        <v>8.0128251651748084E-2</v>
      </c>
      <c r="Y97" s="101">
        <f t="shared" si="24"/>
        <v>8845.2992491647929</v>
      </c>
      <c r="Z97" s="90">
        <v>-0.1584104252645081</v>
      </c>
      <c r="AA97" s="92">
        <f t="shared" si="25"/>
        <v>8434.4548763774874</v>
      </c>
      <c r="AB97" s="92">
        <f>IF(INDEX('Pace of change parameters'!$E$27:$I$27,1,$B$6)=1,MAX(AA97,Y97),Y97)</f>
        <v>8845.2992491647929</v>
      </c>
      <c r="AC97" s="90">
        <f t="shared" si="26"/>
        <v>9.6726714125754398E-2</v>
      </c>
      <c r="AD97" s="136">
        <v>8.0128251651748084E-2</v>
      </c>
      <c r="AE97" s="50">
        <v>8845</v>
      </c>
      <c r="AF97" s="50">
        <v>116.73369060853062</v>
      </c>
      <c r="AG97" s="15">
        <f t="shared" si="19"/>
        <v>9.6689610287437056E-2</v>
      </c>
      <c r="AH97" s="15">
        <f t="shared" si="20"/>
        <v>8.0091709363231844E-2</v>
      </c>
      <c r="AI97" s="50"/>
      <c r="AJ97" s="50">
        <v>10022.052470206039</v>
      </c>
      <c r="AK97" s="50">
        <v>132.26808053357735</v>
      </c>
      <c r="AL97" s="15">
        <f t="shared" si="27"/>
        <v>-0.11744624902984979</v>
      </c>
      <c r="AM97" s="52">
        <f t="shared" si="28"/>
        <v>-0.11744624902984957</v>
      </c>
    </row>
    <row r="98" spans="1:39" x14ac:dyDescent="0.2">
      <c r="A98" s="178" t="s">
        <v>243</v>
      </c>
      <c r="B98" s="178" t="s">
        <v>244</v>
      </c>
      <c r="D98" s="61">
        <v>40141</v>
      </c>
      <c r="E98" s="66">
        <v>123.7972169450544</v>
      </c>
      <c r="F98" s="49"/>
      <c r="G98" s="81">
        <v>36218.786189437844</v>
      </c>
      <c r="H98" s="74">
        <v>111.13624772259463</v>
      </c>
      <c r="I98" s="83"/>
      <c r="J98" s="96">
        <f t="shared" si="21"/>
        <v>0.10829224894637557</v>
      </c>
      <c r="K98" s="119">
        <f t="shared" si="22"/>
        <v>0.11392295026967814</v>
      </c>
      <c r="L98" s="96">
        <v>1.418128778652572E-2</v>
      </c>
      <c r="M98" s="90">
        <f>INDEX('Pace of change parameters'!$E$20:$I$20,1,$B$6)</f>
        <v>9.0547645222140982E-3</v>
      </c>
      <c r="N98" s="101">
        <f>IF(INDEX('Pace of change parameters'!$E$28:$I$28,1,$B$6)=1,(1+L98)*D98,D98)</f>
        <v>40710.251073038926</v>
      </c>
      <c r="O98" s="87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1">
        <v>1.418128778652572E-2</v>
      </c>
      <c r="Q98" s="51">
        <v>9.0547645222140982E-3</v>
      </c>
      <c r="R98" s="9">
        <f>IF(INDEX('Pace of change parameters'!$E$29:$I$29,1,$B$6)=1,D98*(1+P98),D98)</f>
        <v>40710.251073038926</v>
      </c>
      <c r="S98" s="96">
        <f>IF(P98&lt;INDEX('Pace of change parameters'!$E$22:$I$22,1,$B$6),INDEX('Pace of change parameters'!$E$22:$I$22,1,$B$6),P98)</f>
        <v>3.5655436588443112E-2</v>
      </c>
      <c r="T98" s="125">
        <v>3.0420364956359469E-2</v>
      </c>
      <c r="U98" s="110">
        <f t="shared" si="23"/>
        <v>41572.244880096696</v>
      </c>
      <c r="V98" s="124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0</v>
      </c>
      <c r="W98" s="125">
        <f>MIN(S98, S98+(INDEX('Pace of change parameters'!$E$25:$I$25,1,$B$6)-S98)*(1-V98))</f>
        <v>2.9055436588443118E-2</v>
      </c>
      <c r="X98" s="125">
        <v>2.3853726894655924E-2</v>
      </c>
      <c r="Y98" s="101">
        <f t="shared" si="24"/>
        <v>41307.314280096696</v>
      </c>
      <c r="Z98" s="90">
        <v>0</v>
      </c>
      <c r="AA98" s="92">
        <f t="shared" si="25"/>
        <v>37582.314585293017</v>
      </c>
      <c r="AB98" s="92">
        <f>IF(INDEX('Pace of change parameters'!$E$27:$I$27,1,$B$6)=1,MAX(AA98,Y98),Y98)</f>
        <v>41307.314280096696</v>
      </c>
      <c r="AC98" s="90">
        <f t="shared" si="26"/>
        <v>2.9055436588443229E-2</v>
      </c>
      <c r="AD98" s="136">
        <v>2.3853726894655924E-2</v>
      </c>
      <c r="AE98" s="50">
        <v>41307</v>
      </c>
      <c r="AF98" s="50">
        <v>126.7492775894285</v>
      </c>
      <c r="AG98" s="15">
        <f t="shared" si="19"/>
        <v>2.9047607184673918E-2</v>
      </c>
      <c r="AH98" s="15">
        <f t="shared" si="20"/>
        <v>2.3845937067263234E-2</v>
      </c>
      <c r="AI98" s="50"/>
      <c r="AJ98" s="50">
        <v>37582.314585293017</v>
      </c>
      <c r="AK98" s="50">
        <v>115.3201932801833</v>
      </c>
      <c r="AL98" s="15">
        <f t="shared" si="27"/>
        <v>9.9107398142118441E-2</v>
      </c>
      <c r="AM98" s="52">
        <f t="shared" si="28"/>
        <v>9.9107398142118663E-2</v>
      </c>
    </row>
    <row r="99" spans="1:39" x14ac:dyDescent="0.2">
      <c r="A99" s="178" t="s">
        <v>245</v>
      </c>
      <c r="B99" s="178" t="s">
        <v>246</v>
      </c>
      <c r="D99" s="61">
        <v>12034</v>
      </c>
      <c r="E99" s="66">
        <v>123.59296688850546</v>
      </c>
      <c r="F99" s="49"/>
      <c r="G99" s="81">
        <v>11427.12760189198</v>
      </c>
      <c r="H99" s="74">
        <v>116.74064644632035</v>
      </c>
      <c r="I99" s="83"/>
      <c r="J99" s="96">
        <f t="shared" si="21"/>
        <v>5.3108044230427698E-2</v>
      </c>
      <c r="K99" s="119">
        <f t="shared" si="22"/>
        <v>5.8696954752053276E-2</v>
      </c>
      <c r="L99" s="96">
        <v>1.4409881522061685E-2</v>
      </c>
      <c r="M99" s="90">
        <f>INDEX('Pace of change parameters'!$E$20:$I$20,1,$B$6)</f>
        <v>9.0547645222140982E-3</v>
      </c>
      <c r="N99" s="101">
        <f>IF(INDEX('Pace of change parameters'!$E$28:$I$28,1,$B$6)=1,(1+L99)*D99,D99)</f>
        <v>12207.408514236491</v>
      </c>
      <c r="O99" s="87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1">
        <v>1.4409881522061685E-2</v>
      </c>
      <c r="Q99" s="51">
        <v>9.0547645222140982E-3</v>
      </c>
      <c r="R99" s="9">
        <f>IF(INDEX('Pace of change parameters'!$E$29:$I$29,1,$B$6)=1,D99*(1+P99),D99)</f>
        <v>12207.408514236491</v>
      </c>
      <c r="S99" s="96">
        <f>IF(P99&lt;INDEX('Pace of change parameters'!$E$22:$I$22,1,$B$6),INDEX('Pace of change parameters'!$E$22:$I$22,1,$B$6),P99)</f>
        <v>3.5655436588443112E-2</v>
      </c>
      <c r="T99" s="125">
        <v>3.0188163314115446E-2</v>
      </c>
      <c r="U99" s="110">
        <f t="shared" si="23"/>
        <v>12463.077523905326</v>
      </c>
      <c r="V99" s="124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0.93783911539144615</v>
      </c>
      <c r="W99" s="125">
        <f>MIN(S99, S99+(INDEX('Pace of change parameters'!$E$25:$I$25,1,$B$6)-S99)*(1-V99))</f>
        <v>3.5245174750026656E-2</v>
      </c>
      <c r="X99" s="125">
        <v>2.9780067267047627E-2</v>
      </c>
      <c r="Y99" s="101">
        <f t="shared" si="24"/>
        <v>12458.14043294182</v>
      </c>
      <c r="Z99" s="90">
        <v>0</v>
      </c>
      <c r="AA99" s="92">
        <f t="shared" si="25"/>
        <v>11857.324596532953</v>
      </c>
      <c r="AB99" s="92">
        <f>IF(INDEX('Pace of change parameters'!$E$27:$I$27,1,$B$6)=1,MAX(AA99,Y99),Y99)</f>
        <v>12458.14043294182</v>
      </c>
      <c r="AC99" s="90">
        <f t="shared" si="26"/>
        <v>3.5245174750026642E-2</v>
      </c>
      <c r="AD99" s="136">
        <v>2.9780067267047627E-2</v>
      </c>
      <c r="AE99" s="50">
        <v>12458</v>
      </c>
      <c r="AF99" s="50">
        <v>127.2721390795936</v>
      </c>
      <c r="AG99" s="15">
        <f t="shared" si="19"/>
        <v>3.523350506897116E-2</v>
      </c>
      <c r="AH99" s="15">
        <f t="shared" si="20"/>
        <v>2.9768459190782082E-2</v>
      </c>
      <c r="AI99" s="50"/>
      <c r="AJ99" s="50">
        <v>11857.324596532953</v>
      </c>
      <c r="AK99" s="50">
        <v>121.13558076431435</v>
      </c>
      <c r="AL99" s="15">
        <f t="shared" si="27"/>
        <v>5.0658594911257016E-2</v>
      </c>
      <c r="AM99" s="52">
        <f t="shared" si="28"/>
        <v>5.0658594911257016E-2</v>
      </c>
    </row>
    <row r="100" spans="1:39" x14ac:dyDescent="0.2">
      <c r="A100" s="178" t="s">
        <v>247</v>
      </c>
      <c r="B100" s="178" t="s">
        <v>248</v>
      </c>
      <c r="D100" s="61">
        <v>12653</v>
      </c>
      <c r="E100" s="66">
        <v>123.42343221124301</v>
      </c>
      <c r="F100" s="49"/>
      <c r="G100" s="81">
        <v>12630.371446346939</v>
      </c>
      <c r="H100" s="74">
        <v>122.72498475423623</v>
      </c>
      <c r="I100" s="83"/>
      <c r="J100" s="96">
        <f t="shared" si="21"/>
        <v>1.791598429957908E-3</v>
      </c>
      <c r="K100" s="119">
        <f t="shared" si="22"/>
        <v>5.6911594522131015E-3</v>
      </c>
      <c r="L100" s="96">
        <v>1.2982598050882643E-2</v>
      </c>
      <c r="M100" s="90">
        <f>INDEX('Pace of change parameters'!$E$20:$I$20,1,$B$6)</f>
        <v>9.0547645222140982E-3</v>
      </c>
      <c r="N100" s="101">
        <f>IF(INDEX('Pace of change parameters'!$E$28:$I$28,1,$B$6)=1,(1+L100)*D100,D100)</f>
        <v>12817.268813137818</v>
      </c>
      <c r="O100" s="87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1">
        <v>1.2982598050882643E-2</v>
      </c>
      <c r="Q100" s="51">
        <v>9.0547645222140982E-3</v>
      </c>
      <c r="R100" s="9">
        <f>IF(INDEX('Pace of change parameters'!$E$29:$I$29,1,$B$6)=1,D100*(1+P100),D100)</f>
        <v>12817.268813137818</v>
      </c>
      <c r="S100" s="96">
        <f>IF(P100&lt;INDEX('Pace of change parameters'!$E$22:$I$22,1,$B$6),INDEX('Pace of change parameters'!$E$22:$I$22,1,$B$6),P100)</f>
        <v>3.5655436588443112E-2</v>
      </c>
      <c r="T100" s="125">
        <v>3.163968927372407E-2</v>
      </c>
      <c r="U100" s="110">
        <f t="shared" si="23"/>
        <v>13104.148239153572</v>
      </c>
      <c r="V100" s="124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5">
        <f>MIN(S100, S100+(INDEX('Pace of change parameters'!$E$25:$I$25,1,$B$6)-S100)*(1-V100))</f>
        <v>3.5655436588443112E-2</v>
      </c>
      <c r="X100" s="125">
        <v>3.163968927372407E-2</v>
      </c>
      <c r="Y100" s="101">
        <f t="shared" si="24"/>
        <v>13104.148239153572</v>
      </c>
      <c r="Z100" s="90">
        <v>-1.7603524973298645E-3</v>
      </c>
      <c r="AA100" s="92">
        <f t="shared" si="25"/>
        <v>13082.796008145455</v>
      </c>
      <c r="AB100" s="92">
        <f>IF(INDEX('Pace of change parameters'!$E$27:$I$27,1,$B$6)=1,MAX(AA100,Y100),Y100)</f>
        <v>13104.148239153572</v>
      </c>
      <c r="AC100" s="90">
        <f t="shared" si="26"/>
        <v>3.5655436588443168E-2</v>
      </c>
      <c r="AD100" s="136">
        <v>3.163968927372407E-2</v>
      </c>
      <c r="AE100" s="50">
        <v>13104</v>
      </c>
      <c r="AF100" s="50">
        <v>127.32707086652192</v>
      </c>
      <c r="AG100" s="15">
        <f t="shared" si="19"/>
        <v>3.5643720856713745E-2</v>
      </c>
      <c r="AH100" s="15">
        <f t="shared" si="20"/>
        <v>3.1628018969669602E-2</v>
      </c>
      <c r="AI100" s="50"/>
      <c r="AJ100" s="50">
        <v>13105.866953767192</v>
      </c>
      <c r="AK100" s="50">
        <v>127.34521141556189</v>
      </c>
      <c r="AL100" s="15">
        <f t="shared" si="27"/>
        <v>-1.42451756436901E-4</v>
      </c>
      <c r="AM100" s="52">
        <f t="shared" si="28"/>
        <v>-1.42451756436901E-4</v>
      </c>
    </row>
    <row r="101" spans="1:39" x14ac:dyDescent="0.2">
      <c r="A101" s="178" t="s">
        <v>249</v>
      </c>
      <c r="B101" s="178" t="s">
        <v>250</v>
      </c>
      <c r="D101" s="61">
        <v>47168</v>
      </c>
      <c r="E101" s="66">
        <v>122.23679232080939</v>
      </c>
      <c r="F101" s="49"/>
      <c r="G101" s="81">
        <v>49204.234188215712</v>
      </c>
      <c r="H101" s="74">
        <v>126.69106574253921</v>
      </c>
      <c r="I101" s="83"/>
      <c r="J101" s="96">
        <f t="shared" si="21"/>
        <v>-4.1383312265906302E-2</v>
      </c>
      <c r="K101" s="119">
        <f t="shared" si="22"/>
        <v>-3.5158544097985356E-2</v>
      </c>
      <c r="L101" s="96">
        <v>1.5607051852756681E-2</v>
      </c>
      <c r="M101" s="90">
        <f>INDEX('Pace of change parameters'!$E$20:$I$20,1,$B$6)</f>
        <v>9.0547645222140982E-3</v>
      </c>
      <c r="N101" s="101">
        <f>IF(INDEX('Pace of change parameters'!$E$28:$I$28,1,$B$6)=1,(1+L101)*D101,D101)</f>
        <v>47904.153421790827</v>
      </c>
      <c r="O101" s="87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1">
        <v>1.5607051852756681E-2</v>
      </c>
      <c r="Q101" s="51">
        <v>9.0547645222140982E-3</v>
      </c>
      <c r="R101" s="9">
        <f>IF(INDEX('Pace of change parameters'!$E$29:$I$29,1,$B$6)=1,D101*(1+P101),D101)</f>
        <v>47904.153421790827</v>
      </c>
      <c r="S101" s="96">
        <f>IF(P101&lt;INDEX('Pace of change parameters'!$E$22:$I$22,1,$B$6),INDEX('Pace of change parameters'!$E$22:$I$22,1,$B$6),P101)</f>
        <v>3.5655436588443112E-2</v>
      </c>
      <c r="T101" s="125">
        <v>2.8973805160632082E-2</v>
      </c>
      <c r="U101" s="110">
        <f t="shared" si="23"/>
        <v>48849.79563300369</v>
      </c>
      <c r="V101" s="124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5">
        <f>MIN(S101, S101+(INDEX('Pace of change parameters'!$E$25:$I$25,1,$B$6)-S101)*(1-V101))</f>
        <v>3.5655436588443112E-2</v>
      </c>
      <c r="X101" s="125">
        <v>2.8973805160632082E-2</v>
      </c>
      <c r="Y101" s="101">
        <f t="shared" si="24"/>
        <v>48849.79563300369</v>
      </c>
      <c r="Z101" s="90">
        <v>-4.2307386533852243E-2</v>
      </c>
      <c r="AA101" s="92">
        <f t="shared" si="25"/>
        <v>48896.553259287073</v>
      </c>
      <c r="AB101" s="92">
        <f>IF(INDEX('Pace of change parameters'!$E$27:$I$27,1,$B$6)=1,MAX(AA101,Y101),Y101)</f>
        <v>48849.79563300369</v>
      </c>
      <c r="AC101" s="90">
        <f t="shared" si="26"/>
        <v>3.5655436588443168E-2</v>
      </c>
      <c r="AD101" s="136">
        <v>2.8973805160632082E-2</v>
      </c>
      <c r="AE101" s="50">
        <v>48850</v>
      </c>
      <c r="AF101" s="50">
        <v>125.77898352913003</v>
      </c>
      <c r="AG101" s="15">
        <f t="shared" si="19"/>
        <v>3.5659769335142366E-2</v>
      </c>
      <c r="AH101" s="15">
        <f t="shared" si="20"/>
        <v>2.8978109954196141E-2</v>
      </c>
      <c r="AI101" s="50"/>
      <c r="AJ101" s="50">
        <v>51056.62565603097</v>
      </c>
      <c r="AK101" s="50">
        <v>131.46060342769451</v>
      </c>
      <c r="AL101" s="15">
        <f t="shared" si="27"/>
        <v>-4.3219183165315922E-2</v>
      </c>
      <c r="AM101" s="52">
        <f t="shared" si="28"/>
        <v>-4.3219183165315811E-2</v>
      </c>
    </row>
    <row r="102" spans="1:39" x14ac:dyDescent="0.2">
      <c r="A102" s="178" t="s">
        <v>251</v>
      </c>
      <c r="B102" s="178" t="s">
        <v>252</v>
      </c>
      <c r="D102" s="61">
        <v>35397</v>
      </c>
      <c r="E102" s="66">
        <v>144.06534771938252</v>
      </c>
      <c r="F102" s="49"/>
      <c r="G102" s="81">
        <v>31835.86902048429</v>
      </c>
      <c r="H102" s="74">
        <v>128.67059421688506</v>
      </c>
      <c r="I102" s="83"/>
      <c r="J102" s="96">
        <f t="shared" si="21"/>
        <v>0.11185907873990675</v>
      </c>
      <c r="K102" s="119">
        <f t="shared" si="22"/>
        <v>0.11964469112925924</v>
      </c>
      <c r="L102" s="96">
        <v>1.6120506419202263E-2</v>
      </c>
      <c r="M102" s="90">
        <f>INDEX('Pace of change parameters'!$E$20:$I$20,1,$B$6)</f>
        <v>9.0547645222140982E-3</v>
      </c>
      <c r="N102" s="101">
        <f>IF(INDEX('Pace of change parameters'!$E$28:$I$28,1,$B$6)=1,(1+L102)*D102,D102)</f>
        <v>35967.617565720502</v>
      </c>
      <c r="O102" s="87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1">
        <v>1.6120506419202263E-2</v>
      </c>
      <c r="Q102" s="51">
        <v>9.0547645222140982E-3</v>
      </c>
      <c r="R102" s="9">
        <f>IF(INDEX('Pace of change parameters'!$E$29:$I$29,1,$B$6)=1,D102*(1+P102),D102)</f>
        <v>35967.617565720502</v>
      </c>
      <c r="S102" s="96">
        <f>IF(P102&lt;INDEX('Pace of change parameters'!$E$22:$I$22,1,$B$6),INDEX('Pace of change parameters'!$E$22:$I$22,1,$B$6),P102)</f>
        <v>3.5655436588443112E-2</v>
      </c>
      <c r="T102" s="125">
        <v>2.845385571007486E-2</v>
      </c>
      <c r="U102" s="110">
        <f t="shared" si="23"/>
        <v>36659.095488921121</v>
      </c>
      <c r="V102" s="124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0</v>
      </c>
      <c r="W102" s="125">
        <f>MIN(S102, S102+(INDEX('Pace of change parameters'!$E$25:$I$25,1,$B$6)-S102)*(1-V102))</f>
        <v>2.9055436588443118E-2</v>
      </c>
      <c r="X102" s="125">
        <v>2.1899749771089771E-2</v>
      </c>
      <c r="Y102" s="101">
        <f t="shared" si="24"/>
        <v>36425.475288921123</v>
      </c>
      <c r="Z102" s="90">
        <v>0</v>
      </c>
      <c r="AA102" s="92">
        <f t="shared" si="25"/>
        <v>33034.393763668959</v>
      </c>
      <c r="AB102" s="92">
        <f>IF(INDEX('Pace of change parameters'!$E$27:$I$27,1,$B$6)=1,MAX(AA102,Y102),Y102)</f>
        <v>36425.475288921123</v>
      </c>
      <c r="AC102" s="90">
        <f t="shared" si="26"/>
        <v>2.9055436588443229E-2</v>
      </c>
      <c r="AD102" s="136">
        <v>2.1899749771089771E-2</v>
      </c>
      <c r="AE102" s="50">
        <v>36425</v>
      </c>
      <c r="AF102" s="50">
        <v>147.21842181642265</v>
      </c>
      <c r="AG102" s="15">
        <f t="shared" si="19"/>
        <v>2.904200920982003E-2</v>
      </c>
      <c r="AH102" s="15">
        <f t="shared" si="20"/>
        <v>2.1886415761698919E-2</v>
      </c>
      <c r="AI102" s="50"/>
      <c r="AJ102" s="50">
        <v>33034.393763668959</v>
      </c>
      <c r="AK102" s="50">
        <v>133.51465519696964</v>
      </c>
      <c r="AL102" s="15">
        <f t="shared" si="27"/>
        <v>0.10263866988411374</v>
      </c>
      <c r="AM102" s="52">
        <f t="shared" si="28"/>
        <v>0.10263866988411352</v>
      </c>
    </row>
    <row r="103" spans="1:39" x14ac:dyDescent="0.2">
      <c r="A103" s="178" t="s">
        <v>253</v>
      </c>
      <c r="B103" s="178" t="s">
        <v>254</v>
      </c>
      <c r="D103" s="61">
        <v>28650</v>
      </c>
      <c r="E103" s="66">
        <v>122.34753532705012</v>
      </c>
      <c r="F103" s="49"/>
      <c r="G103" s="81">
        <v>28152.023422923976</v>
      </c>
      <c r="H103" s="74">
        <v>119.5441620819723</v>
      </c>
      <c r="I103" s="83"/>
      <c r="J103" s="96">
        <f t="shared" si="21"/>
        <v>1.7688837835738935E-2</v>
      </c>
      <c r="K103" s="119">
        <f t="shared" si="22"/>
        <v>2.3450524026054298E-2</v>
      </c>
      <c r="L103" s="96">
        <v>1.4767568560021482E-2</v>
      </c>
      <c r="M103" s="90">
        <f>INDEX('Pace of change parameters'!$E$20:$I$20,1,$B$6)</f>
        <v>9.0547645222140982E-3</v>
      </c>
      <c r="N103" s="101">
        <f>IF(INDEX('Pace of change parameters'!$E$28:$I$28,1,$B$6)=1,(1+L103)*D103,D103)</f>
        <v>29073.090839244614</v>
      </c>
      <c r="O103" s="87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1">
        <v>1.4767568560021482E-2</v>
      </c>
      <c r="Q103" s="51">
        <v>9.0547645222140982E-3</v>
      </c>
      <c r="R103" s="9">
        <f>IF(INDEX('Pace of change parameters'!$E$29:$I$29,1,$B$6)=1,D103*(1+P103),D103)</f>
        <v>29073.090839244614</v>
      </c>
      <c r="S103" s="96">
        <f>IF(P103&lt;INDEX('Pace of change parameters'!$E$22:$I$22,1,$B$6),INDEX('Pace of change parameters'!$E$22:$I$22,1,$B$6),P103)</f>
        <v>3.5655436588443112E-2</v>
      </c>
      <c r="T103" s="125">
        <v>2.9825040798089564E-2</v>
      </c>
      <c r="U103" s="110">
        <f t="shared" si="23"/>
        <v>29671.528258258895</v>
      </c>
      <c r="V103" s="124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5">
        <f>MIN(S103, S103+(INDEX('Pace of change parameters'!$E$25:$I$25,1,$B$6)-S103)*(1-V103))</f>
        <v>3.5655436588443112E-2</v>
      </c>
      <c r="X103" s="125">
        <v>2.9825040798089564E-2</v>
      </c>
      <c r="Y103" s="101">
        <f t="shared" si="24"/>
        <v>29671.528258258895</v>
      </c>
      <c r="Z103" s="90">
        <v>0</v>
      </c>
      <c r="AA103" s="92">
        <f t="shared" si="25"/>
        <v>29211.862456103143</v>
      </c>
      <c r="AB103" s="92">
        <f>IF(INDEX('Pace of change parameters'!$E$27:$I$27,1,$B$6)=1,MAX(AA103,Y103),Y103)</f>
        <v>29671.528258258895</v>
      </c>
      <c r="AC103" s="90">
        <f t="shared" si="26"/>
        <v>3.5655436588443168E-2</v>
      </c>
      <c r="AD103" s="136">
        <v>2.9825040798089564E-2</v>
      </c>
      <c r="AE103" s="50">
        <v>29672</v>
      </c>
      <c r="AF103" s="50">
        <v>125.99855875396489</v>
      </c>
      <c r="AG103" s="15">
        <f t="shared" si="19"/>
        <v>3.5671902268760824E-2</v>
      </c>
      <c r="AH103" s="15">
        <f t="shared" si="20"/>
        <v>2.9841413782101256E-2</v>
      </c>
      <c r="AI103" s="50"/>
      <c r="AJ103" s="50">
        <v>29211.862456103143</v>
      </c>
      <c r="AK103" s="50">
        <v>124.04464033391928</v>
      </c>
      <c r="AL103" s="15">
        <f t="shared" si="27"/>
        <v>1.5751735945912726E-2</v>
      </c>
      <c r="AM103" s="52">
        <f t="shared" si="28"/>
        <v>1.5751735945912726E-2</v>
      </c>
    </row>
    <row r="104" spans="1:39" x14ac:dyDescent="0.2">
      <c r="A104" s="178" t="s">
        <v>255</v>
      </c>
      <c r="B104" s="178" t="s">
        <v>256</v>
      </c>
      <c r="D104" s="61">
        <v>24867</v>
      </c>
      <c r="E104" s="66">
        <v>131.28801317790166</v>
      </c>
      <c r="F104" s="49"/>
      <c r="G104" s="81">
        <v>23726.565479687815</v>
      </c>
      <c r="H104" s="74">
        <v>124.6685454644055</v>
      </c>
      <c r="I104" s="83"/>
      <c r="J104" s="96">
        <f t="shared" si="21"/>
        <v>4.8065722840859637E-2</v>
      </c>
      <c r="K104" s="119">
        <f t="shared" si="22"/>
        <v>5.3096534405193019E-2</v>
      </c>
      <c r="L104" s="96">
        <v>1.3898319909794399E-2</v>
      </c>
      <c r="M104" s="90">
        <f>INDEX('Pace of change parameters'!$E$20:$I$20,1,$B$6)</f>
        <v>9.0547645222140982E-3</v>
      </c>
      <c r="N104" s="101">
        <f>IF(INDEX('Pace of change parameters'!$E$28:$I$28,1,$B$6)=1,(1+L104)*D104,D104)</f>
        <v>25212.609521196857</v>
      </c>
      <c r="O104" s="87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1">
        <v>1.3898319909794399E-2</v>
      </c>
      <c r="Q104" s="51">
        <v>9.0547645222140982E-3</v>
      </c>
      <c r="R104" s="9">
        <f>IF(INDEX('Pace of change parameters'!$E$29:$I$29,1,$B$6)=1,D104*(1+P104),D104)</f>
        <v>25212.609521196857</v>
      </c>
      <c r="S104" s="96">
        <f>IF(P104&lt;INDEX('Pace of change parameters'!$E$22:$I$22,1,$B$6),INDEX('Pace of change parameters'!$E$22:$I$22,1,$B$6),P104)</f>
        <v>3.5655436588443112E-2</v>
      </c>
      <c r="T104" s="125">
        <v>3.0707943954259687E-2</v>
      </c>
      <c r="U104" s="110">
        <f t="shared" si="23"/>
        <v>25753.643741644817</v>
      </c>
      <c r="V104" s="124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5">
        <f>MIN(S104, S104+(INDEX('Pace of change parameters'!$E$25:$I$25,1,$B$6)-S104)*(1-V104))</f>
        <v>3.5655436588443112E-2</v>
      </c>
      <c r="X104" s="125">
        <v>3.0707943954259687E-2</v>
      </c>
      <c r="Y104" s="101">
        <f t="shared" si="24"/>
        <v>25753.643741644817</v>
      </c>
      <c r="Z104" s="90">
        <v>0</v>
      </c>
      <c r="AA104" s="92">
        <f t="shared" si="25"/>
        <v>24619.799327958131</v>
      </c>
      <c r="AB104" s="92">
        <f>IF(INDEX('Pace of change parameters'!$E$27:$I$27,1,$B$6)=1,MAX(AA104,Y104),Y104)</f>
        <v>25753.643741644817</v>
      </c>
      <c r="AC104" s="90">
        <f t="shared" si="26"/>
        <v>3.5655436588443168E-2</v>
      </c>
      <c r="AD104" s="136">
        <v>3.0707943954259687E-2</v>
      </c>
      <c r="AE104" s="50">
        <v>25754</v>
      </c>
      <c r="AF104" s="50">
        <v>135.32147004752855</v>
      </c>
      <c r="AG104" s="15">
        <f t="shared" si="19"/>
        <v>3.5669763139904331E-2</v>
      </c>
      <c r="AH104" s="15">
        <f t="shared" si="20"/>
        <v>3.0722202065480042E-2</v>
      </c>
      <c r="AI104" s="50"/>
      <c r="AJ104" s="50">
        <v>24619.799327958131</v>
      </c>
      <c r="AK104" s="50">
        <v>129.36194134248854</v>
      </c>
      <c r="AL104" s="15">
        <f t="shared" si="27"/>
        <v>4.6068639997153715E-2</v>
      </c>
      <c r="AM104" s="52">
        <f t="shared" si="28"/>
        <v>4.6068639997153715E-2</v>
      </c>
    </row>
    <row r="105" spans="1:39" x14ac:dyDescent="0.2">
      <c r="A105" s="178" t="s">
        <v>257</v>
      </c>
      <c r="B105" s="178" t="s">
        <v>258</v>
      </c>
      <c r="D105" s="61">
        <v>28378.096122454019</v>
      </c>
      <c r="E105" s="66">
        <v>100.3845009885389</v>
      </c>
      <c r="F105" s="49"/>
      <c r="G105" s="81">
        <v>32006.908693253696</v>
      </c>
      <c r="H105" s="74">
        <v>111.67452643328096</v>
      </c>
      <c r="I105" s="83"/>
      <c r="J105" s="96">
        <f t="shared" si="21"/>
        <v>-0.11337591535556646</v>
      </c>
      <c r="K105" s="119">
        <f t="shared" si="22"/>
        <v>-0.10109758962342397</v>
      </c>
      <c r="L105" s="96">
        <v>2.3028559386294223E-2</v>
      </c>
      <c r="M105" s="90">
        <f>INDEX('Pace of change parameters'!$E$20:$I$20,1,$B$6)</f>
        <v>9.0547645222140982E-3</v>
      </c>
      <c r="N105" s="101">
        <f>IF(INDEX('Pace of change parameters'!$E$28:$I$28,1,$B$6)=1,(1+L105)*D105,D105)</f>
        <v>29031.602794279916</v>
      </c>
      <c r="O105" s="87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0.22038345379957267</v>
      </c>
      <c r="P105" s="51">
        <v>4.3348945563778774E-2</v>
      </c>
      <c r="Q105" s="51">
        <v>2.9097589623424014E-2</v>
      </c>
      <c r="R105" s="9">
        <f>IF(INDEX('Pace of change parameters'!$E$29:$I$29,1,$B$6)=1,D105*(1+P105),D105)</f>
        <v>29608.256666469959</v>
      </c>
      <c r="S105" s="96">
        <f>IF(P105&lt;INDEX('Pace of change parameters'!$E$22:$I$22,1,$B$6),INDEX('Pace of change parameters'!$E$22:$I$22,1,$B$6),P105)</f>
        <v>4.3348945563778774E-2</v>
      </c>
      <c r="T105" s="125">
        <v>2.9097589623424014E-2</v>
      </c>
      <c r="U105" s="110">
        <f t="shared" si="23"/>
        <v>29608.256666469959</v>
      </c>
      <c r="V105" s="124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5">
        <f>MIN(S105, S105+(INDEX('Pace of change parameters'!$E$25:$I$25,1,$B$6)-S105)*(1-V105))</f>
        <v>4.3348945563778774E-2</v>
      </c>
      <c r="X105" s="125">
        <v>2.9097589623424014E-2</v>
      </c>
      <c r="Y105" s="101">
        <f t="shared" si="24"/>
        <v>29608.256666469959</v>
      </c>
      <c r="Z105" s="90">
        <v>-0.10775786697541156</v>
      </c>
      <c r="AA105" s="92">
        <f t="shared" si="25"/>
        <v>29633.032019875907</v>
      </c>
      <c r="AB105" s="92">
        <f>IF(INDEX('Pace of change parameters'!$E$27:$I$27,1,$B$6)=1,MAX(AA105,Y105),Y105)</f>
        <v>29608.256666469959</v>
      </c>
      <c r="AC105" s="90">
        <f t="shared" si="26"/>
        <v>4.3348945563778774E-2</v>
      </c>
      <c r="AD105" s="136">
        <v>2.9097589623424014E-2</v>
      </c>
      <c r="AE105" s="50">
        <v>29608</v>
      </c>
      <c r="AF105" s="50">
        <v>103.30455247411965</v>
      </c>
      <c r="AG105" s="15">
        <f t="shared" ref="AG105:AG136" si="29">AE105/D105 - 1</f>
        <v>4.3339901036307582E-2</v>
      </c>
      <c r="AH105" s="15">
        <f t="shared" ref="AH105:AH136" si="30">AF105/E105 - 1</f>
        <v>2.908866863734394E-2</v>
      </c>
      <c r="AI105" s="50"/>
      <c r="AJ105" s="50">
        <v>33211.872565828809</v>
      </c>
      <c r="AK105" s="50">
        <v>115.87873656580778</v>
      </c>
      <c r="AL105" s="15">
        <f t="shared" si="27"/>
        <v>-0.10851157394650424</v>
      </c>
      <c r="AM105" s="52">
        <f t="shared" si="28"/>
        <v>-0.10851157394650424</v>
      </c>
    </row>
    <row r="106" spans="1:39" x14ac:dyDescent="0.2">
      <c r="A106" s="178" t="s">
        <v>259</v>
      </c>
      <c r="B106" s="178" t="s">
        <v>260</v>
      </c>
      <c r="D106" s="61">
        <v>76876.587978730458</v>
      </c>
      <c r="E106" s="66">
        <v>116.41723678319576</v>
      </c>
      <c r="F106" s="49"/>
      <c r="G106" s="81">
        <v>78251.369723913143</v>
      </c>
      <c r="H106" s="74">
        <v>117.55178719633335</v>
      </c>
      <c r="I106" s="83"/>
      <c r="J106" s="96">
        <f t="shared" si="21"/>
        <v>-1.7568788252949386E-2</v>
      </c>
      <c r="K106" s="119">
        <f t="shared" si="22"/>
        <v>-9.6514943770500405E-3</v>
      </c>
      <c r="L106" s="96">
        <v>1.7186614378034815E-2</v>
      </c>
      <c r="M106" s="90">
        <f>INDEX('Pace of change parameters'!$E$20:$I$20,1,$B$6)</f>
        <v>9.0547645222140982E-3</v>
      </c>
      <c r="N106" s="101">
        <f>IF(INDEX('Pace of change parameters'!$E$28:$I$28,1,$B$6)=1,(1+L106)*D106,D106)</f>
        <v>78197.836251019966</v>
      </c>
      <c r="O106" s="87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1">
        <v>1.7186614378034815E-2</v>
      </c>
      <c r="Q106" s="51">
        <v>9.0547645222140982E-3</v>
      </c>
      <c r="R106" s="9">
        <f>IF(INDEX('Pace of change parameters'!$E$29:$I$29,1,$B$6)=1,D106*(1+P106),D106)</f>
        <v>78197.836251019966</v>
      </c>
      <c r="S106" s="96">
        <f>IF(P106&lt;INDEX('Pace of change parameters'!$E$22:$I$22,1,$B$6),INDEX('Pace of change parameters'!$E$22:$I$22,1,$B$6),P106)</f>
        <v>3.5655436588443112E-2</v>
      </c>
      <c r="T106" s="125">
        <v>2.7375938614660589E-2</v>
      </c>
      <c r="U106" s="110">
        <f t="shared" si="23"/>
        <v>79617.656286541955</v>
      </c>
      <c r="V106" s="124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5">
        <f>MIN(S106, S106+(INDEX('Pace of change parameters'!$E$25:$I$25,1,$B$6)-S106)*(1-V106))</f>
        <v>3.5655436588443112E-2</v>
      </c>
      <c r="X106" s="125">
        <v>2.7375938614660589E-2</v>
      </c>
      <c r="Y106" s="101">
        <f t="shared" si="24"/>
        <v>79617.656286541955</v>
      </c>
      <c r="Z106" s="90">
        <v>-1.6989327323578718E-2</v>
      </c>
      <c r="AA106" s="92">
        <f t="shared" si="25"/>
        <v>79817.811022409413</v>
      </c>
      <c r="AB106" s="92">
        <f>IF(INDEX('Pace of change parameters'!$E$27:$I$27,1,$B$6)=1,MAX(AA106,Y106),Y106)</f>
        <v>79617.656286541955</v>
      </c>
      <c r="AC106" s="90">
        <f t="shared" si="26"/>
        <v>3.5655436588443168E-2</v>
      </c>
      <c r="AD106" s="136">
        <v>2.7375938614660589E-2</v>
      </c>
      <c r="AE106" s="50">
        <v>79618</v>
      </c>
      <c r="AF106" s="50">
        <v>119.60478424874832</v>
      </c>
      <c r="AG106" s="15">
        <f t="shared" si="29"/>
        <v>3.5659907565460891E-2</v>
      </c>
      <c r="AH106" s="15">
        <f t="shared" si="30"/>
        <v>2.7380373848665762E-2</v>
      </c>
      <c r="AI106" s="50"/>
      <c r="AJ106" s="50">
        <v>81197.298504492559</v>
      </c>
      <c r="AK106" s="50">
        <v>121.97725852459303</v>
      </c>
      <c r="AL106" s="15">
        <f t="shared" si="27"/>
        <v>-1.9450136070785384E-2</v>
      </c>
      <c r="AM106" s="52">
        <f t="shared" si="28"/>
        <v>-1.9450136070785495E-2</v>
      </c>
    </row>
    <row r="107" spans="1:39" x14ac:dyDescent="0.2">
      <c r="A107" s="178" t="s">
        <v>261</v>
      </c>
      <c r="B107" s="178" t="s">
        <v>262</v>
      </c>
      <c r="D107" s="61">
        <v>16272</v>
      </c>
      <c r="E107" s="66">
        <v>124.10857975303369</v>
      </c>
      <c r="F107" s="49"/>
      <c r="G107" s="81">
        <v>15551.441009944681</v>
      </c>
      <c r="H107" s="74">
        <v>117.90779400897378</v>
      </c>
      <c r="I107" s="83"/>
      <c r="J107" s="96">
        <f t="shared" si="21"/>
        <v>4.6333904979901419E-2</v>
      </c>
      <c r="K107" s="119">
        <f t="shared" si="22"/>
        <v>5.2590126006326399E-2</v>
      </c>
      <c r="L107" s="96">
        <v>1.5088086776776199E-2</v>
      </c>
      <c r="M107" s="90">
        <f>INDEX('Pace of change parameters'!$E$20:$I$20,1,$B$6)</f>
        <v>9.0547645222140982E-3</v>
      </c>
      <c r="N107" s="101">
        <f>IF(INDEX('Pace of change parameters'!$E$28:$I$28,1,$B$6)=1,(1+L107)*D107,D107)</f>
        <v>16517.513348031702</v>
      </c>
      <c r="O107" s="87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1">
        <v>1.5088086776776199E-2</v>
      </c>
      <c r="Q107" s="51">
        <v>9.0547645222140982E-3</v>
      </c>
      <c r="R107" s="9">
        <f>IF(INDEX('Pace of change parameters'!$E$29:$I$29,1,$B$6)=1,D107*(1+P107),D107)</f>
        <v>16517.513348031702</v>
      </c>
      <c r="S107" s="96">
        <f>IF(P107&lt;INDEX('Pace of change parameters'!$E$22:$I$22,1,$B$6),INDEX('Pace of change parameters'!$E$22:$I$22,1,$B$6),P107)</f>
        <v>3.5655436588443112E-2</v>
      </c>
      <c r="T107" s="125">
        <v>2.9499869327804573E-2</v>
      </c>
      <c r="U107" s="110">
        <f t="shared" si="23"/>
        <v>16852.185264167147</v>
      </c>
      <c r="V107" s="124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5">
        <f>MIN(S107, S107+(INDEX('Pace of change parameters'!$E$25:$I$25,1,$B$6)-S107)*(1-V107))</f>
        <v>3.5655436588443112E-2</v>
      </c>
      <c r="X107" s="125">
        <v>2.9499869327804573E-2</v>
      </c>
      <c r="Y107" s="101">
        <f t="shared" si="24"/>
        <v>16852.185264167147</v>
      </c>
      <c r="Z107" s="90">
        <v>0</v>
      </c>
      <c r="AA107" s="92">
        <f t="shared" si="25"/>
        <v>16136.906003238961</v>
      </c>
      <c r="AB107" s="92">
        <f>IF(INDEX('Pace of change parameters'!$E$27:$I$27,1,$B$6)=1,MAX(AA107,Y107),Y107)</f>
        <v>16852.185264167147</v>
      </c>
      <c r="AC107" s="90">
        <f t="shared" si="26"/>
        <v>3.5655436588443168E-2</v>
      </c>
      <c r="AD107" s="136">
        <v>2.9499869327804573E-2</v>
      </c>
      <c r="AE107" s="50">
        <v>16852</v>
      </c>
      <c r="AF107" s="50">
        <v>127.76836200379184</v>
      </c>
      <c r="AG107" s="15">
        <f t="shared" si="29"/>
        <v>3.5644051130776733E-2</v>
      </c>
      <c r="AH107" s="15">
        <f t="shared" si="30"/>
        <v>2.9488551541245744E-2</v>
      </c>
      <c r="AI107" s="50"/>
      <c r="AJ107" s="50">
        <v>16136.906003238961</v>
      </c>
      <c r="AK107" s="50">
        <v>122.34666792327305</v>
      </c>
      <c r="AL107" s="15">
        <f t="shared" si="27"/>
        <v>4.4314194841161392E-2</v>
      </c>
      <c r="AM107" s="52">
        <f t="shared" si="28"/>
        <v>4.4314194841161392E-2</v>
      </c>
    </row>
    <row r="108" spans="1:39" x14ac:dyDescent="0.2">
      <c r="A108" s="178" t="s">
        <v>263</v>
      </c>
      <c r="B108" s="178" t="s">
        <v>264</v>
      </c>
      <c r="D108" s="61">
        <v>37225</v>
      </c>
      <c r="E108" s="66">
        <v>127.81466958749081</v>
      </c>
      <c r="F108" s="49"/>
      <c r="G108" s="81">
        <v>34293.733686350162</v>
      </c>
      <c r="H108" s="74">
        <v>117.34480569744156</v>
      </c>
      <c r="I108" s="83"/>
      <c r="J108" s="96">
        <f t="shared" si="21"/>
        <v>8.5475274884302399E-2</v>
      </c>
      <c r="K108" s="119">
        <f t="shared" si="22"/>
        <v>8.9223070657634684E-2</v>
      </c>
      <c r="L108" s="96">
        <v>1.2538704938950485E-2</v>
      </c>
      <c r="M108" s="90">
        <f>INDEX('Pace of change parameters'!$E$20:$I$20,1,$B$6)</f>
        <v>9.0547645222140982E-3</v>
      </c>
      <c r="N108" s="101">
        <f>IF(INDEX('Pace of change parameters'!$E$28:$I$28,1,$B$6)=1,(1+L108)*D108,D108)</f>
        <v>37691.753291352434</v>
      </c>
      <c r="O108" s="87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1">
        <v>1.2538704938950485E-2</v>
      </c>
      <c r="Q108" s="51">
        <v>9.0547645222140982E-3</v>
      </c>
      <c r="R108" s="9">
        <f>IF(INDEX('Pace of change parameters'!$E$29:$I$29,1,$B$6)=1,D108*(1+P108),D108)</f>
        <v>37691.753291352434</v>
      </c>
      <c r="S108" s="96">
        <f>IF(P108&lt;INDEX('Pace of change parameters'!$E$22:$I$22,1,$B$6),INDEX('Pace of change parameters'!$E$22:$I$22,1,$B$6),P108)</f>
        <v>3.5655436588443112E-2</v>
      </c>
      <c r="T108" s="125">
        <v>3.2091956184441495E-2</v>
      </c>
      <c r="U108" s="110">
        <f t="shared" si="23"/>
        <v>38552.273627004797</v>
      </c>
      <c r="V108" s="124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0.29049450231395213</v>
      </c>
      <c r="W108" s="125">
        <f>MIN(S108, S108+(INDEX('Pace of change parameters'!$E$25:$I$25,1,$B$6)-S108)*(1-V108))</f>
        <v>3.0972700303715201E-2</v>
      </c>
      <c r="X108" s="125">
        <v>2.7425332245961442E-2</v>
      </c>
      <c r="Y108" s="101">
        <f t="shared" si="24"/>
        <v>38377.958768805802</v>
      </c>
      <c r="Z108" s="90">
        <v>0</v>
      </c>
      <c r="AA108" s="92">
        <f t="shared" si="25"/>
        <v>35584.789643793316</v>
      </c>
      <c r="AB108" s="92">
        <f>IF(INDEX('Pace of change parameters'!$E$27:$I$27,1,$B$6)=1,MAX(AA108,Y108),Y108)</f>
        <v>38377.958768805802</v>
      </c>
      <c r="AC108" s="90">
        <f t="shared" si="26"/>
        <v>3.0972700303715239E-2</v>
      </c>
      <c r="AD108" s="136">
        <v>2.7425332245961442E-2</v>
      </c>
      <c r="AE108" s="50">
        <v>38378</v>
      </c>
      <c r="AF108" s="50">
        <v>131.32017044994174</v>
      </c>
      <c r="AG108" s="15">
        <f t="shared" si="29"/>
        <v>3.097380792478166E-2</v>
      </c>
      <c r="AH108" s="15">
        <f t="shared" si="30"/>
        <v>2.7426436055928427E-2</v>
      </c>
      <c r="AI108" s="50"/>
      <c r="AJ108" s="50">
        <v>35584.789643793316</v>
      </c>
      <c r="AK108" s="50">
        <v>121.76248479462869</v>
      </c>
      <c r="AL108" s="15">
        <f t="shared" si="27"/>
        <v>7.8494502403047672E-2</v>
      </c>
      <c r="AM108" s="52">
        <f t="shared" si="28"/>
        <v>7.8494502403047894E-2</v>
      </c>
    </row>
    <row r="109" spans="1:39" x14ac:dyDescent="0.2">
      <c r="A109" s="178" t="s">
        <v>265</v>
      </c>
      <c r="B109" s="178" t="s">
        <v>266</v>
      </c>
      <c r="D109" s="61">
        <v>44137</v>
      </c>
      <c r="E109" s="66">
        <v>124.15436243498611</v>
      </c>
      <c r="F109" s="49"/>
      <c r="G109" s="81">
        <v>46384.833533616962</v>
      </c>
      <c r="H109" s="74">
        <v>129.75375750248659</v>
      </c>
      <c r="I109" s="83"/>
      <c r="J109" s="96">
        <f t="shared" si="21"/>
        <v>-4.8460528202345809E-2</v>
      </c>
      <c r="K109" s="119">
        <f t="shared" si="22"/>
        <v>-4.31540109148143E-2</v>
      </c>
      <c r="L109" s="96">
        <v>1.4682031399422257E-2</v>
      </c>
      <c r="M109" s="90">
        <f>INDEX('Pace of change parameters'!$E$20:$I$20,1,$B$6)</f>
        <v>9.0547645222140982E-3</v>
      </c>
      <c r="N109" s="101">
        <f>IF(INDEX('Pace of change parameters'!$E$28:$I$28,1,$B$6)=1,(1+L109)*D109,D109)</f>
        <v>44785.020819876299</v>
      </c>
      <c r="O109" s="87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1">
        <v>1.4682031399422257E-2</v>
      </c>
      <c r="Q109" s="51">
        <v>9.0547645222140982E-3</v>
      </c>
      <c r="R109" s="9">
        <f>IF(INDEX('Pace of change parameters'!$E$29:$I$29,1,$B$6)=1,D109*(1+P109),D109)</f>
        <v>44785.020819876299</v>
      </c>
      <c r="S109" s="96">
        <f>IF(P109&lt;INDEX('Pace of change parameters'!$E$22:$I$22,1,$B$6),INDEX('Pace of change parameters'!$E$22:$I$22,1,$B$6),P109)</f>
        <v>3.5655436588443112E-2</v>
      </c>
      <c r="T109" s="125">
        <v>2.9911854506402102E-2</v>
      </c>
      <c r="U109" s="110">
        <f t="shared" si="23"/>
        <v>45710.72400470412</v>
      </c>
      <c r="V109" s="124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5">
        <f>MIN(S109, S109+(INDEX('Pace of change parameters'!$E$25:$I$25,1,$B$6)-S109)*(1-V109))</f>
        <v>3.5655436588443112E-2</v>
      </c>
      <c r="X109" s="125">
        <v>2.9911854506402102E-2</v>
      </c>
      <c r="Y109" s="101">
        <f t="shared" si="24"/>
        <v>45710.72400470412</v>
      </c>
      <c r="Z109" s="90">
        <v>-5.0243612185073117E-2</v>
      </c>
      <c r="AA109" s="92">
        <f t="shared" si="25"/>
        <v>45712.8035737553</v>
      </c>
      <c r="AB109" s="92">
        <f>IF(INDEX('Pace of change parameters'!$E$27:$I$27,1,$B$6)=1,MAX(AA109,Y109),Y109)</f>
        <v>45710.72400470412</v>
      </c>
      <c r="AC109" s="90">
        <f t="shared" si="26"/>
        <v>3.5655436588443168E-2</v>
      </c>
      <c r="AD109" s="136">
        <v>2.9911854506402102E-2</v>
      </c>
      <c r="AE109" s="50">
        <v>45711</v>
      </c>
      <c r="AF109" s="50">
        <v>127.86882171082071</v>
      </c>
      <c r="AG109" s="15">
        <f t="shared" si="29"/>
        <v>3.5661689738767821E-2</v>
      </c>
      <c r="AH109" s="15">
        <f t="shared" si="30"/>
        <v>2.9918072977739296E-2</v>
      </c>
      <c r="AI109" s="50"/>
      <c r="AJ109" s="50">
        <v>48131.083044279636</v>
      </c>
      <c r="AK109" s="50">
        <v>134.63859632337289</v>
      </c>
      <c r="AL109" s="15">
        <f t="shared" si="27"/>
        <v>-5.0281084305815571E-2</v>
      </c>
      <c r="AM109" s="52">
        <f t="shared" si="28"/>
        <v>-5.0281084305815571E-2</v>
      </c>
    </row>
    <row r="110" spans="1:39" x14ac:dyDescent="0.2">
      <c r="A110" s="178" t="s">
        <v>267</v>
      </c>
      <c r="B110" s="178" t="s">
        <v>268</v>
      </c>
      <c r="D110" s="61">
        <v>18186</v>
      </c>
      <c r="E110" s="66">
        <v>121.12694818169709</v>
      </c>
      <c r="F110" s="49"/>
      <c r="G110" s="81">
        <v>17613.835098678872</v>
      </c>
      <c r="H110" s="74">
        <v>116.61717426972926</v>
      </c>
      <c r="I110" s="83"/>
      <c r="J110" s="96">
        <f t="shared" si="21"/>
        <v>3.2483834333389527E-2</v>
      </c>
      <c r="K110" s="119">
        <f t="shared" si="22"/>
        <v>3.8671610251307831E-2</v>
      </c>
      <c r="L110" s="96">
        <v>1.5102127748779726E-2</v>
      </c>
      <c r="M110" s="90">
        <f>INDEX('Pace of change parameters'!$E$20:$I$20,1,$B$6)</f>
        <v>9.0547645222140982E-3</v>
      </c>
      <c r="N110" s="101">
        <f>IF(INDEX('Pace of change parameters'!$E$28:$I$28,1,$B$6)=1,(1+L110)*D110,D110)</f>
        <v>18460.647295239309</v>
      </c>
      <c r="O110" s="87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1">
        <v>1.5102127748779726E-2</v>
      </c>
      <c r="Q110" s="51">
        <v>9.0547645222140982E-3</v>
      </c>
      <c r="R110" s="9">
        <f>IF(INDEX('Pace of change parameters'!$E$29:$I$29,1,$B$6)=1,D110*(1+P110),D110)</f>
        <v>18460.647295239309</v>
      </c>
      <c r="S110" s="96">
        <f>IF(P110&lt;INDEX('Pace of change parameters'!$E$22:$I$22,1,$B$6),INDEX('Pace of change parameters'!$E$22:$I$22,1,$B$6),P110)</f>
        <v>3.5655436588443112E-2</v>
      </c>
      <c r="T110" s="125">
        <v>2.9485629205113772E-2</v>
      </c>
      <c r="U110" s="110">
        <f t="shared" si="23"/>
        <v>18834.429769797429</v>
      </c>
      <c r="V110" s="124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5">
        <f>MIN(S110, S110+(INDEX('Pace of change parameters'!$E$25:$I$25,1,$B$6)-S110)*(1-V110))</f>
        <v>3.5655436588443112E-2</v>
      </c>
      <c r="X110" s="125">
        <v>2.9485629205113772E-2</v>
      </c>
      <c r="Y110" s="101">
        <f t="shared" si="24"/>
        <v>18834.429769797429</v>
      </c>
      <c r="Z110" s="90">
        <v>0</v>
      </c>
      <c r="AA110" s="92">
        <f t="shared" si="25"/>
        <v>18276.94302812028</v>
      </c>
      <c r="AB110" s="92">
        <f>IF(INDEX('Pace of change parameters'!$E$27:$I$27,1,$B$6)=1,MAX(AA110,Y110),Y110)</f>
        <v>18834.429769797429</v>
      </c>
      <c r="AC110" s="90">
        <f t="shared" si="26"/>
        <v>3.5655436588443168E-2</v>
      </c>
      <c r="AD110" s="136">
        <v>2.9485629205113772E-2</v>
      </c>
      <c r="AE110" s="50">
        <v>18834</v>
      </c>
      <c r="AF110" s="50">
        <v>124.6956070549803</v>
      </c>
      <c r="AG110" s="15">
        <f t="shared" si="29"/>
        <v>3.5631804684922441E-2</v>
      </c>
      <c r="AH110" s="15">
        <f t="shared" si="30"/>
        <v>2.9462138086151057E-2</v>
      </c>
      <c r="AI110" s="50"/>
      <c r="AJ110" s="50">
        <v>18276.94302812028</v>
      </c>
      <c r="AK110" s="50">
        <v>121.00746023153596</v>
      </c>
      <c r="AL110" s="15">
        <f t="shared" si="27"/>
        <v>3.0478673103190745E-2</v>
      </c>
      <c r="AM110" s="52">
        <f t="shared" si="28"/>
        <v>3.0478673103190745E-2</v>
      </c>
    </row>
    <row r="111" spans="1:39" x14ac:dyDescent="0.2">
      <c r="A111" s="178" t="s">
        <v>269</v>
      </c>
      <c r="B111" s="178" t="s">
        <v>270</v>
      </c>
      <c r="D111" s="61">
        <v>11800</v>
      </c>
      <c r="E111" s="66">
        <v>124.66983623877444</v>
      </c>
      <c r="F111" s="49"/>
      <c r="G111" s="81">
        <v>11126.926217937222</v>
      </c>
      <c r="H111" s="74">
        <v>116.73705439344363</v>
      </c>
      <c r="I111" s="83"/>
      <c r="J111" s="96">
        <f t="shared" si="21"/>
        <v>6.0490540593119535E-2</v>
      </c>
      <c r="K111" s="119">
        <f t="shared" si="22"/>
        <v>6.7954274557884942E-2</v>
      </c>
      <c r="L111" s="96">
        <v>1.6156493420296014E-2</v>
      </c>
      <c r="M111" s="90">
        <f>INDEX('Pace of change parameters'!$E$20:$I$20,1,$B$6)</f>
        <v>9.0547645222140982E-3</v>
      </c>
      <c r="N111" s="101">
        <f>IF(INDEX('Pace of change parameters'!$E$28:$I$28,1,$B$6)=1,(1+L111)*D111,D111)</f>
        <v>11990.646622359493</v>
      </c>
      <c r="O111" s="87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1">
        <v>1.6156493420296014E-2</v>
      </c>
      <c r="Q111" s="51">
        <v>9.0547645222140982E-3</v>
      </c>
      <c r="R111" s="9">
        <f>IF(INDEX('Pace of change parameters'!$E$29:$I$29,1,$B$6)=1,D111*(1+P111),D111)</f>
        <v>11990.646622359493</v>
      </c>
      <c r="S111" s="96">
        <f>IF(P111&lt;INDEX('Pace of change parameters'!$E$22:$I$22,1,$B$6),INDEX('Pace of change parameters'!$E$22:$I$22,1,$B$6),P111)</f>
        <v>3.5655436588443112E-2</v>
      </c>
      <c r="T111" s="125">
        <v>2.8417433200087272E-2</v>
      </c>
      <c r="U111" s="110">
        <f t="shared" si="23"/>
        <v>12220.734151743629</v>
      </c>
      <c r="V111" s="124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0.79018918813760941</v>
      </c>
      <c r="W111" s="125">
        <f>MIN(S111, S111+(INDEX('Pace of change parameters'!$E$25:$I$25,1,$B$6)-S111)*(1-V111))</f>
        <v>3.4270685230151338E-2</v>
      </c>
      <c r="X111" s="125">
        <v>2.7042359611707312E-2</v>
      </c>
      <c r="Y111" s="101">
        <f t="shared" si="24"/>
        <v>12204.394085715785</v>
      </c>
      <c r="Z111" s="90">
        <v>0</v>
      </c>
      <c r="AA111" s="92">
        <f t="shared" si="25"/>
        <v>11545.821533130507</v>
      </c>
      <c r="AB111" s="92">
        <f>IF(INDEX('Pace of change parameters'!$E$27:$I$27,1,$B$6)=1,MAX(AA111,Y111),Y111)</f>
        <v>12204.394085715785</v>
      </c>
      <c r="AC111" s="90">
        <f t="shared" si="26"/>
        <v>3.427068523015131E-2</v>
      </c>
      <c r="AD111" s="136">
        <v>2.7042359611707312E-2</v>
      </c>
      <c r="AE111" s="50">
        <v>12204</v>
      </c>
      <c r="AF111" s="50">
        <v>128.03706827146536</v>
      </c>
      <c r="AG111" s="15">
        <f t="shared" si="29"/>
        <v>3.4237288135593236E-2</v>
      </c>
      <c r="AH111" s="15">
        <f t="shared" si="30"/>
        <v>2.7009195923237028E-2</v>
      </c>
      <c r="AI111" s="50"/>
      <c r="AJ111" s="50">
        <v>11545.821533130507</v>
      </c>
      <c r="AK111" s="50">
        <v>121.13185348144754</v>
      </c>
      <c r="AL111" s="15">
        <f t="shared" si="27"/>
        <v>5.7005771740093358E-2</v>
      </c>
      <c r="AM111" s="52">
        <f t="shared" si="28"/>
        <v>5.7005771740093358E-2</v>
      </c>
    </row>
    <row r="112" spans="1:39" x14ac:dyDescent="0.2">
      <c r="A112" s="178" t="s">
        <v>271</v>
      </c>
      <c r="B112" s="178" t="s">
        <v>272</v>
      </c>
      <c r="D112" s="61">
        <v>15139</v>
      </c>
      <c r="E112" s="66">
        <v>122.01294357536047</v>
      </c>
      <c r="F112" s="49"/>
      <c r="G112" s="81">
        <v>13688.676902742534</v>
      </c>
      <c r="H112" s="74">
        <v>109.53790830086966</v>
      </c>
      <c r="I112" s="83"/>
      <c r="J112" s="96">
        <f t="shared" si="21"/>
        <v>0.10595056830999439</v>
      </c>
      <c r="K112" s="119">
        <f t="shared" si="22"/>
        <v>0.11388783543524861</v>
      </c>
      <c r="L112" s="96">
        <v>1.6296622738591893E-2</v>
      </c>
      <c r="M112" s="90">
        <f>INDEX('Pace of change parameters'!$E$20:$I$20,1,$B$6)</f>
        <v>9.0547645222140982E-3</v>
      </c>
      <c r="N112" s="101">
        <f>IF(INDEX('Pace of change parameters'!$E$28:$I$28,1,$B$6)=1,(1+L112)*D112,D112)</f>
        <v>15385.714571639543</v>
      </c>
      <c r="O112" s="87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1">
        <v>1.6296622738591893E-2</v>
      </c>
      <c r="Q112" s="51">
        <v>9.0547645222140982E-3</v>
      </c>
      <c r="R112" s="9">
        <f>IF(INDEX('Pace of change parameters'!$E$29:$I$29,1,$B$6)=1,D112*(1+P112),D112)</f>
        <v>15385.714571639543</v>
      </c>
      <c r="S112" s="96">
        <f>IF(P112&lt;INDEX('Pace of change parameters'!$E$22:$I$22,1,$B$6),INDEX('Pace of change parameters'!$E$22:$I$22,1,$B$6),P112)</f>
        <v>3.5655436588443112E-2</v>
      </c>
      <c r="T112" s="125">
        <v>2.8275632636537873E-2</v>
      </c>
      <c r="U112" s="110">
        <f t="shared" si="23"/>
        <v>15678.787654512442</v>
      </c>
      <c r="V112" s="124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0</v>
      </c>
      <c r="W112" s="125">
        <f>MIN(S112, S112+(INDEX('Pace of change parameters'!$E$25:$I$25,1,$B$6)-S112)*(1-V112))</f>
        <v>2.9055436588443118E-2</v>
      </c>
      <c r="X112" s="125">
        <v>2.1722662473259602E-2</v>
      </c>
      <c r="Y112" s="101">
        <f t="shared" si="24"/>
        <v>15578.870254512442</v>
      </c>
      <c r="Z112" s="90">
        <v>0</v>
      </c>
      <c r="AA112" s="92">
        <f t="shared" si="25"/>
        <v>14204.014428438504</v>
      </c>
      <c r="AB112" s="92">
        <f>IF(INDEX('Pace of change parameters'!$E$27:$I$27,1,$B$6)=1,MAX(AA112,Y112),Y112)</f>
        <v>15578.870254512442</v>
      </c>
      <c r="AC112" s="90">
        <f t="shared" si="26"/>
        <v>2.9055436588443229E-2</v>
      </c>
      <c r="AD112" s="136">
        <v>2.1722662473259602E-2</v>
      </c>
      <c r="AE112" s="50">
        <v>15579</v>
      </c>
      <c r="AF112" s="50">
        <v>124.6644277999835</v>
      </c>
      <c r="AG112" s="15">
        <f t="shared" si="29"/>
        <v>2.9064006869674364E-2</v>
      </c>
      <c r="AH112" s="15">
        <f t="shared" si="30"/>
        <v>2.1731171684956196E-2</v>
      </c>
      <c r="AI112" s="50"/>
      <c r="AJ112" s="50">
        <v>14204.014428438504</v>
      </c>
      <c r="AK112" s="50">
        <v>113.6616811851849</v>
      </c>
      <c r="AL112" s="15">
        <f t="shared" si="27"/>
        <v>9.6802603129476861E-2</v>
      </c>
      <c r="AM112" s="52">
        <f t="shared" si="28"/>
        <v>9.6802603129477083E-2</v>
      </c>
    </row>
    <row r="113" spans="1:39" x14ac:dyDescent="0.2">
      <c r="A113" s="178" t="s">
        <v>273</v>
      </c>
      <c r="B113" s="178" t="s">
        <v>274</v>
      </c>
      <c r="D113" s="61">
        <v>22132</v>
      </c>
      <c r="E113" s="66">
        <v>135.61773104403349</v>
      </c>
      <c r="F113" s="49"/>
      <c r="G113" s="81">
        <v>19209.074071688487</v>
      </c>
      <c r="H113" s="74">
        <v>116.68669448215958</v>
      </c>
      <c r="I113" s="83"/>
      <c r="J113" s="96">
        <f t="shared" si="21"/>
        <v>0.15216381161336145</v>
      </c>
      <c r="K113" s="119">
        <f t="shared" si="22"/>
        <v>0.16223817673375174</v>
      </c>
      <c r="L113" s="96">
        <v>1.7877803418073546E-2</v>
      </c>
      <c r="M113" s="90">
        <f>INDEX('Pace of change parameters'!$E$20:$I$20,1,$B$6)</f>
        <v>9.0547645222140982E-3</v>
      </c>
      <c r="N113" s="101">
        <f>IF(INDEX('Pace of change parameters'!$E$28:$I$28,1,$B$6)=1,(1+L113)*D113,D113)</f>
        <v>22527.671545248802</v>
      </c>
      <c r="O113" s="87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1">
        <v>1.7877803418073546E-2</v>
      </c>
      <c r="Q113" s="51">
        <v>9.0547645222140982E-3</v>
      </c>
      <c r="R113" s="9">
        <f>IF(INDEX('Pace of change parameters'!$E$29:$I$29,1,$B$6)=1,D113*(1+P113),D113)</f>
        <v>22527.671545248802</v>
      </c>
      <c r="S113" s="96">
        <f>IF(P113&lt;INDEX('Pace of change parameters'!$E$22:$I$22,1,$B$6),INDEX('Pace of change parameters'!$E$22:$I$22,1,$B$6),P113)</f>
        <v>3.5655436588443112E-2</v>
      </c>
      <c r="T113" s="125">
        <v>2.667829987415038E-2</v>
      </c>
      <c r="U113" s="110">
        <f t="shared" si="23"/>
        <v>22921.126122575424</v>
      </c>
      <c r="V113" s="124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0</v>
      </c>
      <c r="W113" s="125">
        <f>MIN(S113, S113+(INDEX('Pace of change parameters'!$E$25:$I$25,1,$B$6)-S113)*(1-V113))</f>
        <v>2.9055436588443118E-2</v>
      </c>
      <c r="X113" s="125">
        <v>2.0135509154593612E-2</v>
      </c>
      <c r="Y113" s="101">
        <f t="shared" si="24"/>
        <v>22775.054922575426</v>
      </c>
      <c r="Z113" s="90">
        <v>0</v>
      </c>
      <c r="AA113" s="92">
        <f t="shared" si="25"/>
        <v>19932.237951831736</v>
      </c>
      <c r="AB113" s="92">
        <f>IF(INDEX('Pace of change parameters'!$E$27:$I$27,1,$B$6)=1,MAX(AA113,Y113),Y113)</f>
        <v>22775.054922575426</v>
      </c>
      <c r="AC113" s="90">
        <f t="shared" si="26"/>
        <v>2.9055436588443229E-2</v>
      </c>
      <c r="AD113" s="136">
        <v>2.0135509154593612E-2</v>
      </c>
      <c r="AE113" s="50">
        <v>22775</v>
      </c>
      <c r="AF113" s="50">
        <v>138.34812947845461</v>
      </c>
      <c r="AG113" s="15">
        <f t="shared" si="29"/>
        <v>2.9052954997288882E-2</v>
      </c>
      <c r="AH113" s="15">
        <f t="shared" si="30"/>
        <v>2.0133049074052112E-2</v>
      </c>
      <c r="AI113" s="50"/>
      <c r="AJ113" s="50">
        <v>19932.237951831736</v>
      </c>
      <c r="AK113" s="50">
        <v>121.07959767092795</v>
      </c>
      <c r="AL113" s="15">
        <f t="shared" si="27"/>
        <v>0.14262131803955413</v>
      </c>
      <c r="AM113" s="52">
        <f t="shared" si="28"/>
        <v>0.14262131803955391</v>
      </c>
    </row>
    <row r="114" spans="1:39" x14ac:dyDescent="0.2">
      <c r="A114" s="178" t="s">
        <v>275</v>
      </c>
      <c r="B114" s="178" t="s">
        <v>276</v>
      </c>
      <c r="D114" s="61">
        <v>17987</v>
      </c>
      <c r="E114" s="66">
        <v>136.1115104919447</v>
      </c>
      <c r="F114" s="49"/>
      <c r="G114" s="81">
        <v>15472.981325459656</v>
      </c>
      <c r="H114" s="74">
        <v>116.15958533920791</v>
      </c>
      <c r="I114" s="83"/>
      <c r="J114" s="96">
        <f t="shared" si="21"/>
        <v>0.16247797510126327</v>
      </c>
      <c r="K114" s="119">
        <f t="shared" si="22"/>
        <v>0.17176305420231497</v>
      </c>
      <c r="L114" s="96">
        <v>1.7114403936083988E-2</v>
      </c>
      <c r="M114" s="90">
        <f>INDEX('Pace of change parameters'!$E$20:$I$20,1,$B$6)</f>
        <v>9.0547645222140982E-3</v>
      </c>
      <c r="N114" s="101">
        <f>IF(INDEX('Pace of change parameters'!$E$28:$I$28,1,$B$6)=1,(1+L114)*D114,D114)</f>
        <v>18294.836783598344</v>
      </c>
      <c r="O114" s="87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1">
        <v>1.7114403936083988E-2</v>
      </c>
      <c r="Q114" s="51">
        <v>9.0547645222140982E-3</v>
      </c>
      <c r="R114" s="9">
        <f>IF(INDEX('Pace of change parameters'!$E$29:$I$29,1,$B$6)=1,D114*(1+P114),D114)</f>
        <v>18294.836783598344</v>
      </c>
      <c r="S114" s="96">
        <f>IF(P114&lt;INDEX('Pace of change parameters'!$E$22:$I$22,1,$B$6),INDEX('Pace of change parameters'!$E$22:$I$22,1,$B$6),P114)</f>
        <v>3.5655436588443112E-2</v>
      </c>
      <c r="T114" s="125">
        <v>2.744887757835035E-2</v>
      </c>
      <c r="U114" s="110">
        <f t="shared" si="23"/>
        <v>18628.334337916327</v>
      </c>
      <c r="V114" s="124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0</v>
      </c>
      <c r="W114" s="125">
        <f>MIN(S114, S114+(INDEX('Pace of change parameters'!$E$25:$I$25,1,$B$6)-S114)*(1-V114))</f>
        <v>2.9055436588443118E-2</v>
      </c>
      <c r="X114" s="125">
        <v>2.09011761397766E-2</v>
      </c>
      <c r="Y114" s="101">
        <f t="shared" si="24"/>
        <v>18509.620137916329</v>
      </c>
      <c r="Z114" s="90">
        <v>0</v>
      </c>
      <c r="AA114" s="92">
        <f t="shared" si="25"/>
        <v>16055.492547548971</v>
      </c>
      <c r="AB114" s="92">
        <f>IF(INDEX('Pace of change parameters'!$E$27:$I$27,1,$B$6)=1,MAX(AA114,Y114),Y114)</f>
        <v>18509.620137916329</v>
      </c>
      <c r="AC114" s="90">
        <f t="shared" si="26"/>
        <v>2.9055436588443229E-2</v>
      </c>
      <c r="AD114" s="136">
        <v>2.09011761397766E-2</v>
      </c>
      <c r="AE114" s="50">
        <v>18510</v>
      </c>
      <c r="AF114" s="50">
        <v>138.95925286815176</v>
      </c>
      <c r="AG114" s="15">
        <f t="shared" si="29"/>
        <v>2.9076555289931694E-2</v>
      </c>
      <c r="AH114" s="15">
        <f t="shared" si="30"/>
        <v>2.0922127496157739E-2</v>
      </c>
      <c r="AI114" s="50"/>
      <c r="AJ114" s="50">
        <v>16055.492547548971</v>
      </c>
      <c r="AK114" s="50">
        <v>120.53264445367822</v>
      </c>
      <c r="AL114" s="15">
        <f t="shared" si="27"/>
        <v>0.15287649663701752</v>
      </c>
      <c r="AM114" s="52">
        <f t="shared" si="28"/>
        <v>0.1528764966370173</v>
      </c>
    </row>
    <row r="115" spans="1:39" x14ac:dyDescent="0.2">
      <c r="A115" s="178" t="s">
        <v>277</v>
      </c>
      <c r="B115" s="178" t="s">
        <v>278</v>
      </c>
      <c r="D115" s="61">
        <v>65601</v>
      </c>
      <c r="E115" s="66">
        <v>120.6388613042039</v>
      </c>
      <c r="F115" s="49"/>
      <c r="G115" s="81">
        <v>64491.492040844249</v>
      </c>
      <c r="H115" s="74">
        <v>117.74715161169152</v>
      </c>
      <c r="I115" s="83"/>
      <c r="J115" s="96">
        <f t="shared" si="21"/>
        <v>1.7203943094587837E-2</v>
      </c>
      <c r="K115" s="119">
        <f t="shared" si="22"/>
        <v>2.4558638174524194E-2</v>
      </c>
      <c r="L115" s="96">
        <v>1.6350538552975635E-2</v>
      </c>
      <c r="M115" s="90">
        <f>INDEX('Pace of change parameters'!$E$20:$I$20,1,$B$6)</f>
        <v>9.0547645222140982E-3</v>
      </c>
      <c r="N115" s="101">
        <f>IF(INDEX('Pace of change parameters'!$E$28:$I$28,1,$B$6)=1,(1+L115)*D115,D115)</f>
        <v>66673.61167961375</v>
      </c>
      <c r="O115" s="87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1">
        <v>1.6350538552975635E-2</v>
      </c>
      <c r="Q115" s="51">
        <v>9.0547645222140982E-3</v>
      </c>
      <c r="R115" s="9">
        <f>IF(INDEX('Pace of change parameters'!$E$29:$I$29,1,$B$6)=1,D115*(1+P115),D115)</f>
        <v>66673.61167961375</v>
      </c>
      <c r="S115" s="96">
        <f>IF(P115&lt;INDEX('Pace of change parameters'!$E$22:$I$22,1,$B$6),INDEX('Pace of change parameters'!$E$22:$I$22,1,$B$6),P115)</f>
        <v>3.5655436588443112E-2</v>
      </c>
      <c r="T115" s="125">
        <v>2.8221084214471226E-2</v>
      </c>
      <c r="U115" s="110">
        <f t="shared" si="23"/>
        <v>67940.032295638463</v>
      </c>
      <c r="V115" s="124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5">
        <f>MIN(S115, S115+(INDEX('Pace of change parameters'!$E$25:$I$25,1,$B$6)-S115)*(1-V115))</f>
        <v>3.5655436588443112E-2</v>
      </c>
      <c r="X115" s="125">
        <v>2.8221084214471226E-2</v>
      </c>
      <c r="Y115" s="101">
        <f t="shared" si="24"/>
        <v>67940.032295638463</v>
      </c>
      <c r="Z115" s="90">
        <v>0</v>
      </c>
      <c r="AA115" s="92">
        <f t="shared" si="25"/>
        <v>66919.402800437922</v>
      </c>
      <c r="AB115" s="92">
        <f>IF(INDEX('Pace of change parameters'!$E$27:$I$27,1,$B$6)=1,MAX(AA115,Y115),Y115)</f>
        <v>67940.032295638463</v>
      </c>
      <c r="AC115" s="90">
        <f t="shared" si="26"/>
        <v>3.5655436588443168E-2</v>
      </c>
      <c r="AD115" s="136">
        <v>2.8221084214471226E-2</v>
      </c>
      <c r="AE115" s="50">
        <v>67940</v>
      </c>
      <c r="AF115" s="50">
        <v>124.0433618039394</v>
      </c>
      <c r="AG115" s="15">
        <f t="shared" si="29"/>
        <v>3.565494428438587E-2</v>
      </c>
      <c r="AH115" s="15">
        <f t="shared" si="30"/>
        <v>2.8220595444370833E-2</v>
      </c>
      <c r="AI115" s="50"/>
      <c r="AJ115" s="50">
        <v>66919.402800437922</v>
      </c>
      <c r="AK115" s="50">
        <v>122.17997782275945</v>
      </c>
      <c r="AL115" s="15">
        <f t="shared" si="27"/>
        <v>1.5251140279981756E-2</v>
      </c>
      <c r="AM115" s="52">
        <f t="shared" si="28"/>
        <v>1.5251140279981534E-2</v>
      </c>
    </row>
    <row r="116" spans="1:39" x14ac:dyDescent="0.2">
      <c r="A116" s="178" t="s">
        <v>279</v>
      </c>
      <c r="B116" s="178" t="s">
        <v>280</v>
      </c>
      <c r="D116" s="61">
        <v>43760</v>
      </c>
      <c r="E116" s="66">
        <v>115.67019192899076</v>
      </c>
      <c r="F116" s="49"/>
      <c r="G116" s="81">
        <v>42784.780895820768</v>
      </c>
      <c r="H116" s="74">
        <v>112.25123517687894</v>
      </c>
      <c r="I116" s="83"/>
      <c r="J116" s="96">
        <f t="shared" si="21"/>
        <v>2.2793598185155028E-2</v>
      </c>
      <c r="K116" s="119">
        <f t="shared" si="22"/>
        <v>3.0458076890863994E-2</v>
      </c>
      <c r="L116" s="96">
        <v>1.6616288928797962E-2</v>
      </c>
      <c r="M116" s="90">
        <f>INDEX('Pace of change parameters'!$E$20:$I$20,1,$B$6)</f>
        <v>9.0547645222140982E-3</v>
      </c>
      <c r="N116" s="101">
        <f>IF(INDEX('Pace of change parameters'!$E$28:$I$28,1,$B$6)=1,(1+L116)*D116,D116)</f>
        <v>44487.128803524196</v>
      </c>
      <c r="O116" s="87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1">
        <v>1.6616288928797962E-2</v>
      </c>
      <c r="Q116" s="51">
        <v>9.0547645222140982E-3</v>
      </c>
      <c r="R116" s="9">
        <f>IF(INDEX('Pace of change parameters'!$E$29:$I$29,1,$B$6)=1,D116*(1+P116),D116)</f>
        <v>44487.128803524196</v>
      </c>
      <c r="S116" s="96">
        <f>IF(P116&lt;INDEX('Pace of change parameters'!$E$22:$I$22,1,$B$6),INDEX('Pace of change parameters'!$E$22:$I$22,1,$B$6),P116)</f>
        <v>3.5655436588443112E-2</v>
      </c>
      <c r="T116" s="125">
        <v>2.7952300266649299E-2</v>
      </c>
      <c r="U116" s="110">
        <f t="shared" si="23"/>
        <v>45320.281905110271</v>
      </c>
      <c r="V116" s="124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5">
        <f>MIN(S116, S116+(INDEX('Pace of change parameters'!$E$25:$I$25,1,$B$6)-S116)*(1-V116))</f>
        <v>3.5655436588443112E-2</v>
      </c>
      <c r="X116" s="125">
        <v>2.7952300266649299E-2</v>
      </c>
      <c r="Y116" s="101">
        <f t="shared" si="24"/>
        <v>45320.281905110271</v>
      </c>
      <c r="Z116" s="90">
        <v>0</v>
      </c>
      <c r="AA116" s="92">
        <f t="shared" si="25"/>
        <v>44395.499249460852</v>
      </c>
      <c r="AB116" s="92">
        <f>IF(INDEX('Pace of change parameters'!$E$27:$I$27,1,$B$6)=1,MAX(AA116,Y116),Y116)</f>
        <v>45320.281905110271</v>
      </c>
      <c r="AC116" s="90">
        <f t="shared" si="26"/>
        <v>3.5655436588443168E-2</v>
      </c>
      <c r="AD116" s="136">
        <v>2.7952300266649299E-2</v>
      </c>
      <c r="AE116" s="50">
        <v>45320</v>
      </c>
      <c r="AF116" s="50">
        <v>118.90270025230105</v>
      </c>
      <c r="AG116" s="15">
        <f t="shared" si="29"/>
        <v>3.5648994515539378E-2</v>
      </c>
      <c r="AH116" s="15">
        <f t="shared" si="30"/>
        <v>2.7945906109455576E-2</v>
      </c>
      <c r="AI116" s="50"/>
      <c r="AJ116" s="50">
        <v>44395.499249460852</v>
      </c>
      <c r="AK116" s="50">
        <v>116.47715665953001</v>
      </c>
      <c r="AL116" s="15">
        <f t="shared" si="27"/>
        <v>2.0824199888919592E-2</v>
      </c>
      <c r="AM116" s="52">
        <f t="shared" si="28"/>
        <v>2.082419988891937E-2</v>
      </c>
    </row>
    <row r="117" spans="1:39" x14ac:dyDescent="0.2">
      <c r="A117" s="178" t="s">
        <v>281</v>
      </c>
      <c r="B117" s="178" t="s">
        <v>282</v>
      </c>
      <c r="D117" s="61">
        <v>29333</v>
      </c>
      <c r="E117" s="66">
        <v>107.30538484050336</v>
      </c>
      <c r="F117" s="49"/>
      <c r="G117" s="81">
        <v>32396.060728035482</v>
      </c>
      <c r="H117" s="74">
        <v>117.72124328303464</v>
      </c>
      <c r="I117" s="83"/>
      <c r="J117" s="96">
        <f t="shared" si="21"/>
        <v>-9.4550407030960848E-2</v>
      </c>
      <c r="K117" s="119">
        <f t="shared" si="22"/>
        <v>-8.8479004740789624E-2</v>
      </c>
      <c r="L117" s="96">
        <v>1.5820880997168052E-2</v>
      </c>
      <c r="M117" s="90">
        <f>INDEX('Pace of change parameters'!$E$20:$I$20,1,$B$6)</f>
        <v>9.0547645222140982E-3</v>
      </c>
      <c r="N117" s="101">
        <f>IF(INDEX('Pace of change parameters'!$E$28:$I$28,1,$B$6)=1,(1+L117)*D117,D117)</f>
        <v>29797.073902289929</v>
      </c>
      <c r="O117" s="87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8.1634185447669483E-2</v>
      </c>
      <c r="P117" s="51">
        <v>2.3294903720938898E-2</v>
      </c>
      <c r="Q117" s="51">
        <v>1.6479004740789671E-2</v>
      </c>
      <c r="R117" s="9">
        <f>IF(INDEX('Pace of change parameters'!$E$29:$I$29,1,$B$6)=1,D117*(1+P117),D117)</f>
        <v>30016.309410846301</v>
      </c>
      <c r="S117" s="96">
        <f>IF(P117&lt;INDEX('Pace of change parameters'!$E$22:$I$22,1,$B$6),INDEX('Pace of change parameters'!$E$22:$I$22,1,$B$6),P117)</f>
        <v>3.5655436588443112E-2</v>
      </c>
      <c r="T117" s="125">
        <v>2.8757207340587954E-2</v>
      </c>
      <c r="U117" s="110">
        <f t="shared" si="23"/>
        <v>30378.880921448803</v>
      </c>
      <c r="V117" s="124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5">
        <f>MIN(S117, S117+(INDEX('Pace of change parameters'!$E$25:$I$25,1,$B$6)-S117)*(1-V117))</f>
        <v>3.5655436588443112E-2</v>
      </c>
      <c r="X117" s="125">
        <v>2.8757207340587954E-2</v>
      </c>
      <c r="Y117" s="101">
        <f t="shared" si="24"/>
        <v>30378.880921448803</v>
      </c>
      <c r="Z117" s="90">
        <v>-9.5232777531367829E-2</v>
      </c>
      <c r="AA117" s="92">
        <f t="shared" si="25"/>
        <v>30414.360905321384</v>
      </c>
      <c r="AB117" s="92">
        <f>IF(INDEX('Pace of change parameters'!$E$27:$I$27,1,$B$6)=1,MAX(AA117,Y117),Y117)</f>
        <v>30378.880921448803</v>
      </c>
      <c r="AC117" s="90">
        <f t="shared" si="26"/>
        <v>3.5655436588443168E-2</v>
      </c>
      <c r="AD117" s="136">
        <v>2.8757207340587954E-2</v>
      </c>
      <c r="AE117" s="50">
        <v>30379</v>
      </c>
      <c r="AF117" s="50">
        <v>110.39162075037189</v>
      </c>
      <c r="AG117" s="15">
        <f t="shared" si="29"/>
        <v>3.5659496130637791E-2</v>
      </c>
      <c r="AH117" s="15">
        <f t="shared" si="30"/>
        <v>2.8761239843236641E-2</v>
      </c>
      <c r="AI117" s="50"/>
      <c r="AJ117" s="50">
        <v>33615.675004601348</v>
      </c>
      <c r="AK117" s="50">
        <v>122.1530941234309</v>
      </c>
      <c r="AL117" s="15">
        <f t="shared" si="27"/>
        <v>-9.6284694689555028E-2</v>
      </c>
      <c r="AM117" s="52">
        <f t="shared" si="28"/>
        <v>-9.6284694689555028E-2</v>
      </c>
    </row>
    <row r="118" spans="1:39" x14ac:dyDescent="0.2">
      <c r="A118" s="178" t="s">
        <v>283</v>
      </c>
      <c r="B118" s="178" t="s">
        <v>284</v>
      </c>
      <c r="D118" s="61">
        <v>54322.929783622574</v>
      </c>
      <c r="E118" s="66">
        <v>117.31116616736364</v>
      </c>
      <c r="F118" s="49"/>
      <c r="G118" s="81">
        <v>54100.604193000378</v>
      </c>
      <c r="H118" s="74">
        <v>115.45692323876037</v>
      </c>
      <c r="I118" s="83"/>
      <c r="J118" s="96">
        <f t="shared" si="21"/>
        <v>4.1094844306925893E-3</v>
      </c>
      <c r="K118" s="119">
        <f t="shared" si="22"/>
        <v>1.6060041066301212E-2</v>
      </c>
      <c r="L118" s="96">
        <v>2.1064178135800748E-2</v>
      </c>
      <c r="M118" s="90">
        <f>INDEX('Pace of change parameters'!$E$20:$I$20,1,$B$6)</f>
        <v>9.0547645222140982E-3</v>
      </c>
      <c r="N118" s="101">
        <f>IF(INDEX('Pace of change parameters'!$E$28:$I$28,1,$B$6)=1,(1+L118)*D118,D118)</f>
        <v>55467.197653443392</v>
      </c>
      <c r="O118" s="87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1">
        <v>2.1064178135800748E-2</v>
      </c>
      <c r="Q118" s="51">
        <v>9.0547645222140982E-3</v>
      </c>
      <c r="R118" s="9">
        <f>IF(INDEX('Pace of change parameters'!$E$29:$I$29,1,$B$6)=1,D118*(1+P118),D118)</f>
        <v>55467.197653443392</v>
      </c>
      <c r="S118" s="96">
        <f>IF(P118&lt;INDEX('Pace of change parameters'!$E$22:$I$22,1,$B$6),INDEX('Pace of change parameters'!$E$22:$I$22,1,$B$6),P118)</f>
        <v>3.5655436588443112E-2</v>
      </c>
      <c r="T118" s="125">
        <v>2.3474405498058681E-2</v>
      </c>
      <c r="U118" s="110">
        <f t="shared" si="23"/>
        <v>56259.837561820983</v>
      </c>
      <c r="V118" s="124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5">
        <f>MIN(S118, S118+(INDEX('Pace of change parameters'!$E$25:$I$25,1,$B$6)-S118)*(1-V118))</f>
        <v>3.5655436588443112E-2</v>
      </c>
      <c r="X118" s="125">
        <v>2.3474405498058681E-2</v>
      </c>
      <c r="Y118" s="101">
        <f t="shared" si="24"/>
        <v>56259.837561820983</v>
      </c>
      <c r="Z118" s="90">
        <v>0</v>
      </c>
      <c r="AA118" s="92">
        <f t="shared" si="25"/>
        <v>56137.329268883499</v>
      </c>
      <c r="AB118" s="92">
        <f>IF(INDEX('Pace of change parameters'!$E$27:$I$27,1,$B$6)=1,MAX(AA118,Y118),Y118)</f>
        <v>56259.837561820983</v>
      </c>
      <c r="AC118" s="90">
        <f t="shared" si="26"/>
        <v>3.5655436588443168E-2</v>
      </c>
      <c r="AD118" s="136">
        <v>2.3474405498058681E-2</v>
      </c>
      <c r="AE118" s="50">
        <v>56260</v>
      </c>
      <c r="AF118" s="50">
        <v>120.06532271321787</v>
      </c>
      <c r="AG118" s="15">
        <f t="shared" si="29"/>
        <v>3.5658426820738498E-2</v>
      </c>
      <c r="AH118" s="15">
        <f t="shared" si="30"/>
        <v>2.3477360560246963E-2</v>
      </c>
      <c r="AI118" s="50"/>
      <c r="AJ118" s="50">
        <v>56137.329268883499</v>
      </c>
      <c r="AK118" s="50">
        <v>119.80352923794291</v>
      </c>
      <c r="AL118" s="15">
        <f t="shared" si="27"/>
        <v>2.1851900101790278E-3</v>
      </c>
      <c r="AM118" s="52">
        <f t="shared" si="28"/>
        <v>2.1851900101790278E-3</v>
      </c>
    </row>
    <row r="119" spans="1:39" x14ac:dyDescent="0.2">
      <c r="A119" s="178" t="s">
        <v>285</v>
      </c>
      <c r="B119" s="178" t="s">
        <v>286</v>
      </c>
      <c r="D119" s="61">
        <v>118760</v>
      </c>
      <c r="E119" s="66">
        <v>128.68732642218674</v>
      </c>
      <c r="F119" s="49"/>
      <c r="G119" s="81">
        <v>107715.22386030389</v>
      </c>
      <c r="H119" s="74">
        <v>115.60092765859825</v>
      </c>
      <c r="I119" s="83"/>
      <c r="J119" s="96">
        <f t="shared" si="21"/>
        <v>0.10253681646728152</v>
      </c>
      <c r="K119" s="119">
        <f t="shared" si="22"/>
        <v>0.11320323312833858</v>
      </c>
      <c r="L119" s="96">
        <v>1.8816795496114036E-2</v>
      </c>
      <c r="M119" s="90">
        <f>INDEX('Pace of change parameters'!$E$20:$I$20,1,$B$6)</f>
        <v>9.0547645222140982E-3</v>
      </c>
      <c r="N119" s="101">
        <f>IF(INDEX('Pace of change parameters'!$E$28:$I$28,1,$B$6)=1,(1+L119)*D119,D119)</f>
        <v>120994.6826331185</v>
      </c>
      <c r="O119" s="87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1">
        <v>1.8816795496114036E-2</v>
      </c>
      <c r="Q119" s="51">
        <v>9.0547645222140982E-3</v>
      </c>
      <c r="R119" s="9">
        <f>IF(INDEX('Pace of change parameters'!$E$29:$I$29,1,$B$6)=1,D119*(1+P119),D119)</f>
        <v>120994.6826331185</v>
      </c>
      <c r="S119" s="96">
        <f>IF(P119&lt;INDEX('Pace of change parameters'!$E$22:$I$22,1,$B$6),INDEX('Pace of change parameters'!$E$22:$I$22,1,$B$6),P119)</f>
        <v>3.5655436588443112E-2</v>
      </c>
      <c r="T119" s="125">
        <v>2.5732062243852383E-2</v>
      </c>
      <c r="U119" s="110">
        <f t="shared" si="23"/>
        <v>122994.4396492435</v>
      </c>
      <c r="V119" s="124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0</v>
      </c>
      <c r="W119" s="125">
        <f>MIN(S119, S119+(INDEX('Pace of change parameters'!$E$25:$I$25,1,$B$6)-S119)*(1-V119))</f>
        <v>2.9055436588443118E-2</v>
      </c>
      <c r="X119" s="125">
        <v>1.919530168465533E-2</v>
      </c>
      <c r="Y119" s="101">
        <f t="shared" si="24"/>
        <v>122210.62364924351</v>
      </c>
      <c r="Z119" s="90">
        <v>0</v>
      </c>
      <c r="AA119" s="92">
        <f t="shared" si="25"/>
        <v>111770.37815595645</v>
      </c>
      <c r="AB119" s="92">
        <f>IF(INDEX('Pace of change parameters'!$E$27:$I$27,1,$B$6)=1,MAX(AA119,Y119),Y119)</f>
        <v>122210.62364924351</v>
      </c>
      <c r="AC119" s="90">
        <f t="shared" si="26"/>
        <v>2.9055436588443229E-2</v>
      </c>
      <c r="AD119" s="136">
        <v>1.919530168465533E-2</v>
      </c>
      <c r="AE119" s="50">
        <v>122211</v>
      </c>
      <c r="AF119" s="50">
        <v>131.1579223788014</v>
      </c>
      <c r="AG119" s="15">
        <f t="shared" si="29"/>
        <v>2.9058605591108178E-2</v>
      </c>
      <c r="AH119" s="15">
        <f t="shared" si="30"/>
        <v>1.9198440322781618E-2</v>
      </c>
      <c r="AI119" s="50"/>
      <c r="AJ119" s="50">
        <v>111770.37815595645</v>
      </c>
      <c r="AK119" s="50">
        <v>119.95295499118913</v>
      </c>
      <c r="AL119" s="15">
        <f t="shared" si="27"/>
        <v>9.3411349378056618E-2</v>
      </c>
      <c r="AM119" s="52">
        <f t="shared" si="28"/>
        <v>9.3411349378056618E-2</v>
      </c>
    </row>
    <row r="120" spans="1:39" x14ac:dyDescent="0.2">
      <c r="A120" s="178" t="s">
        <v>287</v>
      </c>
      <c r="B120" s="178" t="s">
        <v>288</v>
      </c>
      <c r="D120" s="61">
        <v>20715</v>
      </c>
      <c r="E120" s="66">
        <v>113.14293204869816</v>
      </c>
      <c r="F120" s="49"/>
      <c r="G120" s="81">
        <v>21395.559121152612</v>
      </c>
      <c r="H120" s="74">
        <v>116.36451636986193</v>
      </c>
      <c r="I120" s="83"/>
      <c r="J120" s="96">
        <f t="shared" si="21"/>
        <v>-3.1808428903350339E-2</v>
      </c>
      <c r="K120" s="119">
        <f t="shared" si="22"/>
        <v>-2.7685280888583241E-2</v>
      </c>
      <c r="L120" s="96">
        <v>1.3351932844407388E-2</v>
      </c>
      <c r="M120" s="90">
        <f>INDEX('Pace of change parameters'!$E$20:$I$20,1,$B$6)</f>
        <v>9.0547645222140982E-3</v>
      </c>
      <c r="N120" s="101">
        <f>IF(INDEX('Pace of change parameters'!$E$28:$I$28,1,$B$6)=1,(1+L120)*D120,D120)</f>
        <v>20991.585288871898</v>
      </c>
      <c r="O120" s="87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1">
        <v>1.3351932844407388E-2</v>
      </c>
      <c r="Q120" s="51">
        <v>9.0547645222140982E-3</v>
      </c>
      <c r="R120" s="9">
        <f>IF(INDEX('Pace of change parameters'!$E$29:$I$29,1,$B$6)=1,D120*(1+P120),D120)</f>
        <v>20991.585288871898</v>
      </c>
      <c r="S120" s="96">
        <f>IF(P120&lt;INDEX('Pace of change parameters'!$E$22:$I$22,1,$B$6),INDEX('Pace of change parameters'!$E$22:$I$22,1,$B$6),P120)</f>
        <v>3.5655436588443112E-2</v>
      </c>
      <c r="T120" s="125">
        <v>3.1263689170225817E-2</v>
      </c>
      <c r="U120" s="110">
        <f t="shared" si="23"/>
        <v>21453.602368929602</v>
      </c>
      <c r="V120" s="124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5">
        <f>MIN(S120, S120+(INDEX('Pace of change parameters'!$E$25:$I$25,1,$B$6)-S120)*(1-V120))</f>
        <v>3.5655436588443112E-2</v>
      </c>
      <c r="X120" s="125">
        <v>3.1263689170225817E-2</v>
      </c>
      <c r="Y120" s="101">
        <f t="shared" si="24"/>
        <v>21453.602368929602</v>
      </c>
      <c r="Z120" s="90">
        <v>-3.4889495303793372E-2</v>
      </c>
      <c r="AA120" s="92">
        <f t="shared" si="25"/>
        <v>21426.45459229203</v>
      </c>
      <c r="AB120" s="92">
        <f>IF(INDEX('Pace of change parameters'!$E$27:$I$27,1,$B$6)=1,MAX(AA120,Y120),Y120)</f>
        <v>21453.602368929602</v>
      </c>
      <c r="AC120" s="90">
        <f t="shared" si="26"/>
        <v>3.5655436588443168E-2</v>
      </c>
      <c r="AD120" s="136">
        <v>3.1263689170225817E-2</v>
      </c>
      <c r="AE120" s="50">
        <v>21454</v>
      </c>
      <c r="AF120" s="50">
        <v>116.68236011326674</v>
      </c>
      <c r="AG120" s="15">
        <f t="shared" si="29"/>
        <v>3.567463190924447E-2</v>
      </c>
      <c r="AH120" s="15">
        <f t="shared" si="30"/>
        <v>3.1282803092332445E-2</v>
      </c>
      <c r="AI120" s="50"/>
      <c r="AJ120" s="50">
        <v>22201.037588992524</v>
      </c>
      <c r="AK120" s="50">
        <v>120.74529052144108</v>
      </c>
      <c r="AL120" s="15">
        <f t="shared" si="27"/>
        <v>-3.3648769162163417E-2</v>
      </c>
      <c r="AM120" s="52">
        <f t="shared" si="28"/>
        <v>-3.3648769162163528E-2</v>
      </c>
    </row>
    <row r="121" spans="1:39" x14ac:dyDescent="0.2">
      <c r="A121" s="178" t="s">
        <v>289</v>
      </c>
      <c r="B121" s="178" t="s">
        <v>290</v>
      </c>
      <c r="D121" s="61">
        <v>62009.217942595307</v>
      </c>
      <c r="E121" s="66">
        <v>105.80333391788717</v>
      </c>
      <c r="F121" s="49"/>
      <c r="G121" s="81">
        <v>67368.934010944155</v>
      </c>
      <c r="H121" s="74">
        <v>113.84512677521786</v>
      </c>
      <c r="I121" s="83"/>
      <c r="J121" s="96">
        <f t="shared" si="21"/>
        <v>-7.9557679619483901E-2</v>
      </c>
      <c r="K121" s="119">
        <f t="shared" si="22"/>
        <v>-7.0638006958425703E-2</v>
      </c>
      <c r="L121" s="96">
        <v>1.8833148237663577E-2</v>
      </c>
      <c r="M121" s="90">
        <f>INDEX('Pace of change parameters'!$E$20:$I$20,1,$B$6)</f>
        <v>9.0547645222140982E-3</v>
      </c>
      <c r="N121" s="101">
        <f>IF(INDEX('Pace of change parameters'!$E$28:$I$28,1,$B$6)=1,(1+L121)*D121,D121)</f>
        <v>63177.046736209792</v>
      </c>
      <c r="O121" s="87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1">
        <v>1.8833148237663577E-2</v>
      </c>
      <c r="Q121" s="51">
        <v>9.0547645222140982E-3</v>
      </c>
      <c r="R121" s="9">
        <f>IF(INDEX('Pace of change parameters'!$E$29:$I$29,1,$B$6)=1,D121*(1+P121),D121)</f>
        <v>63177.046736209792</v>
      </c>
      <c r="S121" s="96">
        <f>IF(P121&lt;INDEX('Pace of change parameters'!$E$22:$I$22,1,$B$6),INDEX('Pace of change parameters'!$E$22:$I$22,1,$B$6),P121)</f>
        <v>3.5655436588443112E-2</v>
      </c>
      <c r="T121" s="125">
        <v>2.5715598771553827E-2</v>
      </c>
      <c r="U121" s="110">
        <f t="shared" si="23"/>
        <v>64220.183680846465</v>
      </c>
      <c r="V121" s="124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5">
        <f>MIN(S121, S121+(INDEX('Pace of change parameters'!$E$25:$I$25,1,$B$6)-S121)*(1-V121))</f>
        <v>3.5655436588443112E-2</v>
      </c>
      <c r="X121" s="125">
        <v>2.5715598771553827E-2</v>
      </c>
      <c r="Y121" s="101">
        <f t="shared" si="24"/>
        <v>64220.183680846465</v>
      </c>
      <c r="Z121" s="90">
        <v>-7.7523969842271834E-2</v>
      </c>
      <c r="AA121" s="92">
        <f t="shared" si="25"/>
        <v>64485.845377581623</v>
      </c>
      <c r="AB121" s="92">
        <f>IF(INDEX('Pace of change parameters'!$E$27:$I$27,1,$B$6)=1,MAX(AA121,Y121),Y121)</f>
        <v>64220.183680846465</v>
      </c>
      <c r="AC121" s="90">
        <f t="shared" si="26"/>
        <v>3.5655436588443168E-2</v>
      </c>
      <c r="AD121" s="136">
        <v>2.5715598771553827E-2</v>
      </c>
      <c r="AE121" s="50">
        <v>64220</v>
      </c>
      <c r="AF121" s="50">
        <v>108.52381960380714</v>
      </c>
      <c r="AG121" s="15">
        <f t="shared" si="29"/>
        <v>3.5652474434547887E-2</v>
      </c>
      <c r="AH121" s="15">
        <f t="shared" si="30"/>
        <v>2.5712665047316063E-2</v>
      </c>
      <c r="AI121" s="50"/>
      <c r="AJ121" s="50">
        <v>69905.171808697953</v>
      </c>
      <c r="AK121" s="50">
        <v>118.13105348396576</v>
      </c>
      <c r="AL121" s="15">
        <f t="shared" si="27"/>
        <v>-8.1326912753407643E-2</v>
      </c>
      <c r="AM121" s="52">
        <f t="shared" si="28"/>
        <v>-8.1326912753407643E-2</v>
      </c>
    </row>
    <row r="122" spans="1:39" x14ac:dyDescent="0.2">
      <c r="A122" s="178" t="s">
        <v>291</v>
      </c>
      <c r="B122" s="178" t="s">
        <v>292</v>
      </c>
      <c r="D122" s="61">
        <v>31244</v>
      </c>
      <c r="E122" s="66">
        <v>132.10937797303183</v>
      </c>
      <c r="F122" s="49"/>
      <c r="G122" s="81">
        <v>30973.778530738324</v>
      </c>
      <c r="H122" s="74">
        <v>130.50137186135908</v>
      </c>
      <c r="I122" s="83"/>
      <c r="J122" s="96">
        <f t="shared" si="21"/>
        <v>8.7242009880554861E-3</v>
      </c>
      <c r="K122" s="119">
        <f t="shared" si="22"/>
        <v>1.2321756382615234E-2</v>
      </c>
      <c r="L122" s="96">
        <v>1.2653498852130296E-2</v>
      </c>
      <c r="M122" s="90">
        <f>INDEX('Pace of change parameters'!$E$20:$I$20,1,$B$6)</f>
        <v>9.0547645222140982E-3</v>
      </c>
      <c r="N122" s="101">
        <f>IF(INDEX('Pace of change parameters'!$E$28:$I$28,1,$B$6)=1,(1+L122)*D122,D122)</f>
        <v>31639.345918135958</v>
      </c>
      <c r="O122" s="87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1">
        <v>1.2653498852130296E-2</v>
      </c>
      <c r="Q122" s="51">
        <v>9.0547645222140982E-3</v>
      </c>
      <c r="R122" s="9">
        <f>IF(INDEX('Pace of change parameters'!$E$29:$I$29,1,$B$6)=1,D122*(1+P122),D122)</f>
        <v>31639.345918135958</v>
      </c>
      <c r="S122" s="96">
        <f>IF(P122&lt;INDEX('Pace of change parameters'!$E$22:$I$22,1,$B$6),INDEX('Pace of change parameters'!$E$22:$I$22,1,$B$6),P122)</f>
        <v>3.5655436588443112E-2</v>
      </c>
      <c r="T122" s="125">
        <v>3.1974958737095216E-2</v>
      </c>
      <c r="U122" s="110">
        <f t="shared" si="23"/>
        <v>32358.018460769319</v>
      </c>
      <c r="V122" s="124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5">
        <f>MIN(S122, S122+(INDEX('Pace of change parameters'!$E$25:$I$25,1,$B$6)-S122)*(1-V122))</f>
        <v>3.5655436588443112E-2</v>
      </c>
      <c r="X122" s="125">
        <v>3.1974958737095216E-2</v>
      </c>
      <c r="Y122" s="101">
        <f t="shared" si="24"/>
        <v>32358.018460769319</v>
      </c>
      <c r="Z122" s="90">
        <v>0</v>
      </c>
      <c r="AA122" s="92">
        <f t="shared" si="25"/>
        <v>32139.848159154175</v>
      </c>
      <c r="AB122" s="92">
        <f>IF(INDEX('Pace of change parameters'!$E$27:$I$27,1,$B$6)=1,MAX(AA122,Y122),Y122)</f>
        <v>32358.018460769319</v>
      </c>
      <c r="AC122" s="90">
        <f t="shared" si="26"/>
        <v>3.5655436588443168E-2</v>
      </c>
      <c r="AD122" s="136">
        <v>3.1974958737095216E-2</v>
      </c>
      <c r="AE122" s="50">
        <v>32358</v>
      </c>
      <c r="AF122" s="50">
        <v>136.33349210201121</v>
      </c>
      <c r="AG122" s="15">
        <f t="shared" si="29"/>
        <v>3.5654845730380247E-2</v>
      </c>
      <c r="AH122" s="15">
        <f t="shared" si="30"/>
        <v>3.1974369978803985E-2</v>
      </c>
      <c r="AI122" s="50"/>
      <c r="AJ122" s="50">
        <v>32139.848159154175</v>
      </c>
      <c r="AK122" s="50">
        <v>135.41435611489848</v>
      </c>
      <c r="AL122" s="15">
        <f t="shared" si="27"/>
        <v>6.7875815643418935E-3</v>
      </c>
      <c r="AM122" s="52">
        <f t="shared" si="28"/>
        <v>6.7875815643418935E-3</v>
      </c>
    </row>
    <row r="123" spans="1:39" x14ac:dyDescent="0.2">
      <c r="A123" s="178" t="s">
        <v>293</v>
      </c>
      <c r="B123" s="178" t="s">
        <v>294</v>
      </c>
      <c r="D123" s="61">
        <v>66994.381462195743</v>
      </c>
      <c r="E123" s="66">
        <v>106.09609860194115</v>
      </c>
      <c r="F123" s="49"/>
      <c r="G123" s="81">
        <v>72549.486999434768</v>
      </c>
      <c r="H123" s="74">
        <v>113.662455148489</v>
      </c>
      <c r="I123" s="83"/>
      <c r="J123" s="96">
        <f t="shared" si="21"/>
        <v>-7.6569880325718986E-2</v>
      </c>
      <c r="K123" s="119">
        <f t="shared" si="22"/>
        <v>-6.6568653093610708E-2</v>
      </c>
      <c r="L123" s="96">
        <v>1.9983351076427569E-2</v>
      </c>
      <c r="M123" s="90">
        <f>INDEX('Pace of change parameters'!$E$20:$I$20,1,$B$6)</f>
        <v>9.0547645222140982E-3</v>
      </c>
      <c r="N123" s="101">
        <f>IF(INDEX('Pace of change parameters'!$E$28:$I$28,1,$B$6)=1,(1+L123)*D123,D123)</f>
        <v>68333.153707102916</v>
      </c>
      <c r="O123" s="87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1">
        <v>1.9983351076427569E-2</v>
      </c>
      <c r="Q123" s="51">
        <v>9.0547645222140982E-3</v>
      </c>
      <c r="R123" s="9">
        <f>IF(INDEX('Pace of change parameters'!$E$29:$I$29,1,$B$6)=1,D123*(1+P123),D123)</f>
        <v>68333.153707102916</v>
      </c>
      <c r="S123" s="96">
        <f>IF(P123&lt;INDEX('Pace of change parameters'!$E$22:$I$22,1,$B$6),INDEX('Pace of change parameters'!$E$22:$I$22,1,$B$6),P123)</f>
        <v>3.5655436588443112E-2</v>
      </c>
      <c r="T123" s="125">
        <v>2.4558931859072874E-2</v>
      </c>
      <c r="U123" s="110">
        <f t="shared" si="23"/>
        <v>69383.095382203042</v>
      </c>
      <c r="V123" s="124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5">
        <f>MIN(S123, S123+(INDEX('Pace of change parameters'!$E$25:$I$25,1,$B$6)-S123)*(1-V123))</f>
        <v>3.5655436588443112E-2</v>
      </c>
      <c r="X123" s="125">
        <v>2.4558931859072874E-2</v>
      </c>
      <c r="Y123" s="101">
        <f t="shared" si="24"/>
        <v>69383.095382203042</v>
      </c>
      <c r="Z123" s="90">
        <v>-7.3484767220873271E-2</v>
      </c>
      <c r="AA123" s="92">
        <f t="shared" si="25"/>
        <v>69748.768132796715</v>
      </c>
      <c r="AB123" s="92">
        <f>IF(INDEX('Pace of change parameters'!$E$27:$I$27,1,$B$6)=1,MAX(AA123,Y123),Y123)</f>
        <v>69383.095382203042</v>
      </c>
      <c r="AC123" s="90">
        <f t="shared" si="26"/>
        <v>3.5655436588443168E-2</v>
      </c>
      <c r="AD123" s="136">
        <v>2.4558931859072874E-2</v>
      </c>
      <c r="AE123" s="50">
        <v>69383</v>
      </c>
      <c r="AF123" s="50">
        <v>108.70155602380832</v>
      </c>
      <c r="AG123" s="15">
        <f t="shared" si="29"/>
        <v>3.5654012854079875E-2</v>
      </c>
      <c r="AH123" s="15">
        <f t="shared" si="30"/>
        <v>2.4557523379276303E-2</v>
      </c>
      <c r="AI123" s="50"/>
      <c r="AJ123" s="50">
        <v>75280.757040099546</v>
      </c>
      <c r="AK123" s="50">
        <v>117.94150481975532</v>
      </c>
      <c r="AL123" s="15">
        <f t="shared" si="27"/>
        <v>-7.8343487392907196E-2</v>
      </c>
      <c r="AM123" s="52">
        <f t="shared" si="28"/>
        <v>-7.8343487392907196E-2</v>
      </c>
    </row>
    <row r="124" spans="1:39" x14ac:dyDescent="0.2">
      <c r="A124" s="178" t="s">
        <v>295</v>
      </c>
      <c r="B124" s="178" t="s">
        <v>296</v>
      </c>
      <c r="D124" s="61">
        <v>52294</v>
      </c>
      <c r="E124" s="66">
        <v>130.86750334713898</v>
      </c>
      <c r="F124" s="49"/>
      <c r="G124" s="81">
        <v>47049.817694456571</v>
      </c>
      <c r="H124" s="74">
        <v>117.13687891468503</v>
      </c>
      <c r="I124" s="83"/>
      <c r="J124" s="96">
        <f t="shared" si="21"/>
        <v>0.11146020457718597</v>
      </c>
      <c r="K124" s="119">
        <f t="shared" si="22"/>
        <v>0.11721862968924124</v>
      </c>
      <c r="L124" s="96">
        <v>1.4282631675293311E-2</v>
      </c>
      <c r="M124" s="90">
        <f>INDEX('Pace of change parameters'!$E$20:$I$20,1,$B$6)</f>
        <v>9.0547645222140982E-3</v>
      </c>
      <c r="N124" s="101">
        <f>IF(INDEX('Pace of change parameters'!$E$28:$I$28,1,$B$6)=1,(1+L124)*D124,D124)</f>
        <v>53040.895940827788</v>
      </c>
      <c r="O124" s="87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1">
        <v>1.4282631675293311E-2</v>
      </c>
      <c r="Q124" s="51">
        <v>9.0547645222140982E-3</v>
      </c>
      <c r="R124" s="9">
        <f>IF(INDEX('Pace of change parameters'!$E$29:$I$29,1,$B$6)=1,D124*(1+P124),D124)</f>
        <v>53040.895940827788</v>
      </c>
      <c r="S124" s="96">
        <f>IF(P124&lt;INDEX('Pace of change parameters'!$E$22:$I$22,1,$B$6),INDEX('Pace of change parameters'!$E$22:$I$22,1,$B$6),P124)</f>
        <v>3.5655436588443112E-2</v>
      </c>
      <c r="T124" s="125">
        <v>3.0317408636701737E-2</v>
      </c>
      <c r="U124" s="110">
        <f t="shared" si="23"/>
        <v>54158.565400956046</v>
      </c>
      <c r="V124" s="124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0</v>
      </c>
      <c r="W124" s="125">
        <f>MIN(S124, S124+(INDEX('Pace of change parameters'!$E$25:$I$25,1,$B$6)-S124)*(1-V124))</f>
        <v>2.9055436588443118E-2</v>
      </c>
      <c r="X124" s="125">
        <v>2.3751426692550259E-2</v>
      </c>
      <c r="Y124" s="101">
        <f t="shared" si="24"/>
        <v>53813.425000956049</v>
      </c>
      <c r="Z124" s="90">
        <v>0</v>
      </c>
      <c r="AA124" s="92">
        <f t="shared" si="25"/>
        <v>48821.101859272378</v>
      </c>
      <c r="AB124" s="92">
        <f>IF(INDEX('Pace of change parameters'!$E$27:$I$27,1,$B$6)=1,MAX(AA124,Y124),Y124)</f>
        <v>53813.425000956049</v>
      </c>
      <c r="AC124" s="90">
        <f t="shared" si="26"/>
        <v>2.9055436588443229E-2</v>
      </c>
      <c r="AD124" s="136">
        <v>2.3751426692550259E-2</v>
      </c>
      <c r="AE124" s="50">
        <v>53813</v>
      </c>
      <c r="AF124" s="50">
        <v>133.97473516201583</v>
      </c>
      <c r="AG124" s="15">
        <f t="shared" si="29"/>
        <v>2.9047309442765901E-2</v>
      </c>
      <c r="AH124" s="15">
        <f t="shared" si="30"/>
        <v>2.3743341436220478E-2</v>
      </c>
      <c r="AI124" s="50"/>
      <c r="AJ124" s="50">
        <v>48821.101859272378</v>
      </c>
      <c r="AK124" s="50">
        <v>121.54673019370441</v>
      </c>
      <c r="AL124" s="15">
        <f t="shared" si="27"/>
        <v>0.10224878076526922</v>
      </c>
      <c r="AM124" s="52">
        <f t="shared" si="28"/>
        <v>0.10224878076526944</v>
      </c>
    </row>
    <row r="125" spans="1:39" x14ac:dyDescent="0.2">
      <c r="A125" s="178" t="s">
        <v>297</v>
      </c>
      <c r="B125" s="178" t="s">
        <v>298</v>
      </c>
      <c r="D125" s="61">
        <v>25768.681135542054</v>
      </c>
      <c r="E125" s="66">
        <v>113.55944057122861</v>
      </c>
      <c r="F125" s="49"/>
      <c r="G125" s="81">
        <v>27928.598885320473</v>
      </c>
      <c r="H125" s="74">
        <v>121.52924591198136</v>
      </c>
      <c r="I125" s="83"/>
      <c r="J125" s="96">
        <f t="shared" si="21"/>
        <v>-7.7337132401356867E-2</v>
      </c>
      <c r="K125" s="119">
        <f t="shared" si="22"/>
        <v>-6.5579320277564745E-2</v>
      </c>
      <c r="L125" s="96">
        <v>2.1913498476413329E-2</v>
      </c>
      <c r="M125" s="90">
        <f>INDEX('Pace of change parameters'!$E$20:$I$20,1,$B$6)</f>
        <v>9.0547645222140982E-3</v>
      </c>
      <c r="N125" s="101">
        <f>IF(INDEX('Pace of change parameters'!$E$28:$I$28,1,$B$6)=1,(1+L125)*D125,D125)</f>
        <v>26333.363090344938</v>
      </c>
      <c r="O125" s="87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1">
        <v>2.1913498476413329E-2</v>
      </c>
      <c r="Q125" s="51">
        <v>9.0547645222140982E-3</v>
      </c>
      <c r="R125" s="9">
        <f>IF(INDEX('Pace of change parameters'!$E$29:$I$29,1,$B$6)=1,D125*(1+P125),D125)</f>
        <v>26333.363090344938</v>
      </c>
      <c r="S125" s="96">
        <f>IF(P125&lt;INDEX('Pace of change parameters'!$E$22:$I$22,1,$B$6),INDEX('Pace of change parameters'!$E$22:$I$22,1,$B$6),P125)</f>
        <v>3.5655436588443112E-2</v>
      </c>
      <c r="T125" s="125">
        <v>2.2623787875351686E-2</v>
      </c>
      <c r="U125" s="110">
        <f t="shared" si="23"/>
        <v>26687.474711738185</v>
      </c>
      <c r="V125" s="124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5">
        <f>MIN(S125, S125+(INDEX('Pace of change parameters'!$E$25:$I$25,1,$B$6)-S125)*(1-V125))</f>
        <v>3.5655436588443112E-2</v>
      </c>
      <c r="X125" s="125">
        <v>2.2623787875351686E-2</v>
      </c>
      <c r="Y125" s="101">
        <f t="shared" si="24"/>
        <v>26687.474711738185</v>
      </c>
      <c r="Z125" s="90">
        <v>-7.2502764712180423E-2</v>
      </c>
      <c r="AA125" s="92">
        <f t="shared" si="25"/>
        <v>26878.894602435084</v>
      </c>
      <c r="AB125" s="92">
        <f>IF(INDEX('Pace of change parameters'!$E$27:$I$27,1,$B$6)=1,MAX(AA125,Y125),Y125)</f>
        <v>26687.474711738185</v>
      </c>
      <c r="AC125" s="90">
        <f t="shared" si="26"/>
        <v>3.5655436588443168E-2</v>
      </c>
      <c r="AD125" s="136">
        <v>2.2623787875351686E-2</v>
      </c>
      <c r="AE125" s="50">
        <v>26687</v>
      </c>
      <c r="AF125" s="50">
        <v>116.12651959270785</v>
      </c>
      <c r="AG125" s="15">
        <f t="shared" si="29"/>
        <v>3.5637014545976564E-2</v>
      </c>
      <c r="AH125" s="15">
        <f t="shared" si="30"/>
        <v>2.2605597637380681E-2</v>
      </c>
      <c r="AI125" s="50"/>
      <c r="AJ125" s="50">
        <v>28980.026656461207</v>
      </c>
      <c r="AK125" s="50">
        <v>126.10445660129419</v>
      </c>
      <c r="AL125" s="15">
        <f t="shared" si="27"/>
        <v>-7.9124380513637904E-2</v>
      </c>
      <c r="AM125" s="52">
        <f t="shared" si="28"/>
        <v>-7.9124380513637904E-2</v>
      </c>
    </row>
    <row r="126" spans="1:39" x14ac:dyDescent="0.2">
      <c r="A126" s="178" t="s">
        <v>299</v>
      </c>
      <c r="B126" s="178" t="s">
        <v>300</v>
      </c>
      <c r="D126" s="61">
        <v>45106</v>
      </c>
      <c r="E126" s="66">
        <v>117.77146497613552</v>
      </c>
      <c r="F126" s="49"/>
      <c r="G126" s="81">
        <v>42813.995769151654</v>
      </c>
      <c r="H126" s="74">
        <v>111.01272740399</v>
      </c>
      <c r="I126" s="83"/>
      <c r="J126" s="96">
        <f t="shared" si="21"/>
        <v>5.3533994892851933E-2</v>
      </c>
      <c r="K126" s="119">
        <f t="shared" si="22"/>
        <v>6.0882546805192783E-2</v>
      </c>
      <c r="L126" s="96">
        <v>1.6093067372840553E-2</v>
      </c>
      <c r="M126" s="90">
        <f>INDEX('Pace of change parameters'!$E$20:$I$20,1,$B$6)</f>
        <v>9.0547645222140982E-3</v>
      </c>
      <c r="N126" s="101">
        <f>IF(INDEX('Pace of change parameters'!$E$28:$I$28,1,$B$6)=1,(1+L126)*D126,D126)</f>
        <v>45831.893896919348</v>
      </c>
      <c r="O126" s="87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1">
        <v>1.6093067372840553E-2</v>
      </c>
      <c r="Q126" s="51">
        <v>9.0547645222140982E-3</v>
      </c>
      <c r="R126" s="9">
        <f>IF(INDEX('Pace of change parameters'!$E$29:$I$29,1,$B$6)=1,D126*(1+P126),D126)</f>
        <v>45831.893896919348</v>
      </c>
      <c r="S126" s="96">
        <f>IF(P126&lt;INDEX('Pace of change parameters'!$E$22:$I$22,1,$B$6),INDEX('Pace of change parameters'!$E$22:$I$22,1,$B$6),P126)</f>
        <v>3.5655436588443112E-2</v>
      </c>
      <c r="T126" s="125">
        <v>2.8481628552872174E-2</v>
      </c>
      <c r="U126" s="110">
        <f t="shared" si="23"/>
        <v>46714.274122758317</v>
      </c>
      <c r="V126" s="124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0.92932010214296146</v>
      </c>
      <c r="W126" s="125">
        <f>MIN(S126, S126+(INDEX('Pace of change parameters'!$E$25:$I$25,1,$B$6)-S126)*(1-V126))</f>
        <v>3.5188949262586658E-2</v>
      </c>
      <c r="X126" s="125">
        <v>2.8018372504918121E-2</v>
      </c>
      <c r="Y126" s="101">
        <f t="shared" si="24"/>
        <v>46693.232745438239</v>
      </c>
      <c r="Z126" s="90">
        <v>0</v>
      </c>
      <c r="AA126" s="92">
        <f t="shared" si="25"/>
        <v>44425.813974928133</v>
      </c>
      <c r="AB126" s="92">
        <f>IF(INDEX('Pace of change parameters'!$E$27:$I$27,1,$B$6)=1,MAX(AA126,Y126),Y126)</f>
        <v>46693.232745438239</v>
      </c>
      <c r="AC126" s="90">
        <f t="shared" si="26"/>
        <v>3.5188949262586755E-2</v>
      </c>
      <c r="AD126" s="136">
        <v>2.8018372504918121E-2</v>
      </c>
      <c r="AE126" s="50">
        <v>46693</v>
      </c>
      <c r="AF126" s="50">
        <v>121.07062626491251</v>
      </c>
      <c r="AG126" s="15">
        <f t="shared" si="29"/>
        <v>3.5183789296324264E-2</v>
      </c>
      <c r="AH126" s="15">
        <f t="shared" si="30"/>
        <v>2.8013248280859049E-2</v>
      </c>
      <c r="AI126" s="50"/>
      <c r="AJ126" s="50">
        <v>44425.813974928133</v>
      </c>
      <c r="AK126" s="50">
        <v>115.19202279298933</v>
      </c>
      <c r="AL126" s="15">
        <f t="shared" si="27"/>
        <v>5.1033077893662515E-2</v>
      </c>
      <c r="AM126" s="52">
        <f t="shared" si="28"/>
        <v>5.1033077893662515E-2</v>
      </c>
    </row>
    <row r="127" spans="1:39" x14ac:dyDescent="0.2">
      <c r="A127" s="178" t="s">
        <v>301</v>
      </c>
      <c r="B127" s="178" t="s">
        <v>302</v>
      </c>
      <c r="D127" s="61">
        <v>44061</v>
      </c>
      <c r="E127" s="66">
        <v>130.08703764939298</v>
      </c>
      <c r="F127" s="49"/>
      <c r="G127" s="81">
        <v>43042.066246974304</v>
      </c>
      <c r="H127" s="74">
        <v>125.96957560916545</v>
      </c>
      <c r="I127" s="83"/>
      <c r="J127" s="96">
        <f t="shared" si="21"/>
        <v>2.3672974879483721E-2</v>
      </c>
      <c r="K127" s="119">
        <f t="shared" si="22"/>
        <v>3.2686162673139618E-2</v>
      </c>
      <c r="L127" s="96">
        <v>1.793924258298607E-2</v>
      </c>
      <c r="M127" s="90">
        <f>INDEX('Pace of change parameters'!$E$20:$I$20,1,$B$6)</f>
        <v>9.0547645222140982E-3</v>
      </c>
      <c r="N127" s="101">
        <f>IF(INDEX('Pace of change parameters'!$E$28:$I$28,1,$B$6)=1,(1+L127)*D127,D127)</f>
        <v>44851.420967448947</v>
      </c>
      <c r="O127" s="87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1">
        <v>1.793924258298607E-2</v>
      </c>
      <c r="Q127" s="51">
        <v>9.0547645222140982E-3</v>
      </c>
      <c r="R127" s="9">
        <f>IF(INDEX('Pace of change parameters'!$E$29:$I$29,1,$B$6)=1,D127*(1+P127),D127)</f>
        <v>44851.420967448947</v>
      </c>
      <c r="S127" s="96">
        <f>IF(P127&lt;INDEX('Pace of change parameters'!$E$22:$I$22,1,$B$6),INDEX('Pace of change parameters'!$E$22:$I$22,1,$B$6),P127)</f>
        <v>3.5655436588443112E-2</v>
      </c>
      <c r="T127" s="125">
        <v>2.6616333251056057E-2</v>
      </c>
      <c r="U127" s="110">
        <f t="shared" si="23"/>
        <v>45632.014191523398</v>
      </c>
      <c r="V127" s="124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5">
        <f>MIN(S127, S127+(INDEX('Pace of change parameters'!$E$25:$I$25,1,$B$6)-S127)*(1-V127))</f>
        <v>3.5655436588443112E-2</v>
      </c>
      <c r="X127" s="125">
        <v>2.6616333251056057E-2</v>
      </c>
      <c r="Y127" s="101">
        <f t="shared" si="24"/>
        <v>45632.014191523398</v>
      </c>
      <c r="Z127" s="90">
        <v>0</v>
      </c>
      <c r="AA127" s="92">
        <f t="shared" si="25"/>
        <v>44662.470620468848</v>
      </c>
      <c r="AB127" s="92">
        <f>IF(INDEX('Pace of change parameters'!$E$27:$I$27,1,$B$6)=1,MAX(AA127,Y127),Y127)</f>
        <v>45632.014191523398</v>
      </c>
      <c r="AC127" s="90">
        <f t="shared" si="26"/>
        <v>3.5655436588443168E-2</v>
      </c>
      <c r="AD127" s="136">
        <v>2.6616333251056057E-2</v>
      </c>
      <c r="AE127" s="50">
        <v>45632</v>
      </c>
      <c r="AF127" s="50">
        <v>133.54943606132102</v>
      </c>
      <c r="AG127" s="15">
        <f t="shared" si="29"/>
        <v>3.5655114500351859E-2</v>
      </c>
      <c r="AH127" s="15">
        <f t="shared" si="30"/>
        <v>2.661601397411939E-2</v>
      </c>
      <c r="AI127" s="50"/>
      <c r="AJ127" s="50">
        <v>44662.470620468848</v>
      </c>
      <c r="AK127" s="50">
        <v>130.71195136020626</v>
      </c>
      <c r="AL127" s="15">
        <f t="shared" si="27"/>
        <v>2.1707920902316102E-2</v>
      </c>
      <c r="AM127" s="52">
        <f t="shared" si="28"/>
        <v>2.1707920902316102E-2</v>
      </c>
    </row>
    <row r="128" spans="1:39" x14ac:dyDescent="0.2">
      <c r="A128" s="178" t="s">
        <v>303</v>
      </c>
      <c r="B128" s="178" t="s">
        <v>304</v>
      </c>
      <c r="D128" s="61">
        <v>26672</v>
      </c>
      <c r="E128" s="66">
        <v>155.72617136184499</v>
      </c>
      <c r="F128" s="49"/>
      <c r="G128" s="81">
        <v>21226.943024620992</v>
      </c>
      <c r="H128" s="74">
        <v>123.3743581996259</v>
      </c>
      <c r="I128" s="83"/>
      <c r="J128" s="96">
        <f t="shared" si="21"/>
        <v>0.25651630425838157</v>
      </c>
      <c r="K128" s="119">
        <f t="shared" si="22"/>
        <v>0.26222477372382547</v>
      </c>
      <c r="L128" s="96">
        <v>1.363899338793928E-2</v>
      </c>
      <c r="M128" s="90">
        <f>INDEX('Pace of change parameters'!$E$20:$I$20,1,$B$6)</f>
        <v>9.0547645222140982E-3</v>
      </c>
      <c r="N128" s="101">
        <f>IF(INDEX('Pace of change parameters'!$E$28:$I$28,1,$B$6)=1,(1+L128)*D128,D128)</f>
        <v>27035.779231643115</v>
      </c>
      <c r="O128" s="87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1">
        <v>1.363899338793928E-2</v>
      </c>
      <c r="Q128" s="51">
        <v>9.0547645222140982E-3</v>
      </c>
      <c r="R128" s="9">
        <f>IF(INDEX('Pace of change parameters'!$E$29:$I$29,1,$B$6)=1,D128*(1+P128),D128)</f>
        <v>27035.779231643115</v>
      </c>
      <c r="S128" s="96">
        <f>IF(P128&lt;INDEX('Pace of change parameters'!$E$22:$I$22,1,$B$6),INDEX('Pace of change parameters'!$E$22:$I$22,1,$B$6),P128)</f>
        <v>3.5655436588443112E-2</v>
      </c>
      <c r="T128" s="125">
        <v>3.097163734796049E-2</v>
      </c>
      <c r="U128" s="110">
        <f t="shared" si="23"/>
        <v>27623.001804686955</v>
      </c>
      <c r="V128" s="124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0</v>
      </c>
      <c r="W128" s="125">
        <f>MIN(S128, S128+(INDEX('Pace of change parameters'!$E$25:$I$25,1,$B$6)-S128)*(1-V128))</f>
        <v>2.9055436588443118E-2</v>
      </c>
      <c r="X128" s="125">
        <v>2.440148615084925E-2</v>
      </c>
      <c r="Y128" s="101">
        <f t="shared" si="24"/>
        <v>27446.966604686957</v>
      </c>
      <c r="Z128" s="90">
        <v>0</v>
      </c>
      <c r="AA128" s="92">
        <f t="shared" si="25"/>
        <v>22026.073603428493</v>
      </c>
      <c r="AB128" s="92">
        <f>IF(INDEX('Pace of change parameters'!$E$27:$I$27,1,$B$6)=1,MAX(AA128,Y128),Y128)</f>
        <v>27446.966604686957</v>
      </c>
      <c r="AC128" s="90">
        <f t="shared" si="26"/>
        <v>2.9055436588443229E-2</v>
      </c>
      <c r="AD128" s="136">
        <v>2.440148615084925E-2</v>
      </c>
      <c r="AE128" s="50">
        <v>27447</v>
      </c>
      <c r="AF128" s="50">
        <v>159.52631547450974</v>
      </c>
      <c r="AG128" s="15">
        <f t="shared" si="29"/>
        <v>2.9056688662267627E-2</v>
      </c>
      <c r="AH128" s="15">
        <f t="shared" si="30"/>
        <v>2.4402732562112117E-2</v>
      </c>
      <c r="AI128" s="50"/>
      <c r="AJ128" s="50">
        <v>22026.073603428493</v>
      </c>
      <c r="AK128" s="50">
        <v>128.01903181860698</v>
      </c>
      <c r="AL128" s="15">
        <f t="shared" si="27"/>
        <v>0.24611405982624635</v>
      </c>
      <c r="AM128" s="52">
        <f t="shared" si="28"/>
        <v>0.24611405982624635</v>
      </c>
    </row>
    <row r="129" spans="1:39" x14ac:dyDescent="0.2">
      <c r="A129" s="178" t="s">
        <v>305</v>
      </c>
      <c r="B129" s="178" t="s">
        <v>306</v>
      </c>
      <c r="D129" s="61">
        <v>29197</v>
      </c>
      <c r="E129" s="66">
        <v>135.30472178583511</v>
      </c>
      <c r="F129" s="49"/>
      <c r="G129" s="81">
        <v>25465.028965434081</v>
      </c>
      <c r="H129" s="74">
        <v>117.11179330887772</v>
      </c>
      <c r="I129" s="83"/>
      <c r="J129" s="96">
        <f t="shared" si="21"/>
        <v>0.14655278969569019</v>
      </c>
      <c r="K129" s="119">
        <f t="shared" si="22"/>
        <v>0.15534668168708055</v>
      </c>
      <c r="L129" s="96">
        <v>1.6794066796260498E-2</v>
      </c>
      <c r="M129" s="90">
        <f>INDEX('Pace of change parameters'!$E$20:$I$20,1,$B$6)</f>
        <v>9.0547645222140982E-3</v>
      </c>
      <c r="N129" s="101">
        <f>IF(INDEX('Pace of change parameters'!$E$28:$I$28,1,$B$6)=1,(1+L129)*D129,D129)</f>
        <v>29687.336368250417</v>
      </c>
      <c r="O129" s="87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1">
        <v>1.6794066796260498E-2</v>
      </c>
      <c r="Q129" s="51">
        <v>9.0547645222140982E-3</v>
      </c>
      <c r="R129" s="9">
        <f>IF(INDEX('Pace of change parameters'!$E$29:$I$29,1,$B$6)=1,D129*(1+P129),D129)</f>
        <v>29687.336368250417</v>
      </c>
      <c r="S129" s="96">
        <f>IF(P129&lt;INDEX('Pace of change parameters'!$E$22:$I$22,1,$B$6),INDEX('Pace of change parameters'!$E$22:$I$22,1,$B$6),P129)</f>
        <v>3.5655436588443112E-2</v>
      </c>
      <c r="T129" s="125">
        <v>2.7772571476167185E-2</v>
      </c>
      <c r="U129" s="110">
        <f t="shared" si="23"/>
        <v>30238.031782072776</v>
      </c>
      <c r="V129" s="124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0</v>
      </c>
      <c r="W129" s="125">
        <f>MIN(S129, S129+(INDEX('Pace of change parameters'!$E$25:$I$25,1,$B$6)-S129)*(1-V129))</f>
        <v>2.9055436588443118E-2</v>
      </c>
      <c r="X129" s="125">
        <v>2.1222807208924444E-2</v>
      </c>
      <c r="Y129" s="101">
        <f t="shared" si="24"/>
        <v>30045.331582072777</v>
      </c>
      <c r="Z129" s="90">
        <v>0</v>
      </c>
      <c r="AA129" s="92">
        <f t="shared" si="25"/>
        <v>26423.710736657256</v>
      </c>
      <c r="AB129" s="92">
        <f>IF(INDEX('Pace of change parameters'!$E$27:$I$27,1,$B$6)=1,MAX(AA129,Y129),Y129)</f>
        <v>30045.331582072777</v>
      </c>
      <c r="AC129" s="90">
        <f t="shared" si="26"/>
        <v>2.9055436588443229E-2</v>
      </c>
      <c r="AD129" s="136">
        <v>2.1222807208924444E-2</v>
      </c>
      <c r="AE129" s="50">
        <v>30045</v>
      </c>
      <c r="AF129" s="50">
        <v>138.1747428892136</v>
      </c>
      <c r="AG129" s="15">
        <f t="shared" si="29"/>
        <v>2.9044079871219708E-2</v>
      </c>
      <c r="AH129" s="15">
        <f t="shared" si="30"/>
        <v>2.1211536933066322E-2</v>
      </c>
      <c r="AI129" s="50"/>
      <c r="AJ129" s="50">
        <v>26423.710736657256</v>
      </c>
      <c r="AK129" s="50">
        <v>121.52070019026692</v>
      </c>
      <c r="AL129" s="15">
        <f t="shared" si="27"/>
        <v>0.13704696132322458</v>
      </c>
      <c r="AM129" s="52">
        <f t="shared" si="28"/>
        <v>0.13704696132322458</v>
      </c>
    </row>
    <row r="130" spans="1:39" x14ac:dyDescent="0.2">
      <c r="A130" s="178" t="s">
        <v>307</v>
      </c>
      <c r="B130" s="178" t="s">
        <v>308</v>
      </c>
      <c r="D130" s="61">
        <v>32510</v>
      </c>
      <c r="E130" s="66">
        <v>139.18262850097184</v>
      </c>
      <c r="F130" s="49"/>
      <c r="G130" s="81">
        <v>27096.291047420731</v>
      </c>
      <c r="H130" s="74">
        <v>114.89891741001253</v>
      </c>
      <c r="I130" s="83"/>
      <c r="J130" s="96">
        <f t="shared" si="21"/>
        <v>0.19979520234355452</v>
      </c>
      <c r="K130" s="119">
        <f t="shared" si="22"/>
        <v>0.21134847602004636</v>
      </c>
      <c r="L130" s="96">
        <v>1.8771327670926263E-2</v>
      </c>
      <c r="M130" s="90">
        <f>INDEX('Pace of change parameters'!$E$20:$I$20,1,$B$6)</f>
        <v>9.0547645222140982E-3</v>
      </c>
      <c r="N130" s="101">
        <f>IF(INDEX('Pace of change parameters'!$E$28:$I$28,1,$B$6)=1,(1+L130)*D130,D130)</f>
        <v>33120.255862581813</v>
      </c>
      <c r="O130" s="87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1">
        <v>1.8771327670926263E-2</v>
      </c>
      <c r="Q130" s="51">
        <v>9.0547645222140982E-3</v>
      </c>
      <c r="R130" s="9">
        <f>IF(INDEX('Pace of change parameters'!$E$29:$I$29,1,$B$6)=1,D130*(1+P130),D130)</f>
        <v>33120.255862581813</v>
      </c>
      <c r="S130" s="96">
        <f>IF(P130&lt;INDEX('Pace of change parameters'!$E$22:$I$22,1,$B$6),INDEX('Pace of change parameters'!$E$22:$I$22,1,$B$6),P130)</f>
        <v>3.5655436588443112E-2</v>
      </c>
      <c r="T130" s="125">
        <v>2.5777840727039925E-2</v>
      </c>
      <c r="U130" s="110">
        <f t="shared" si="23"/>
        <v>33669.158243490288</v>
      </c>
      <c r="V130" s="124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0</v>
      </c>
      <c r="W130" s="125">
        <f>MIN(S130, S130+(INDEX('Pace of change parameters'!$E$25:$I$25,1,$B$6)-S130)*(1-V130))</f>
        <v>2.9055436588443118E-2</v>
      </c>
      <c r="X130" s="125">
        <v>1.9240788431828637E-2</v>
      </c>
      <c r="Y130" s="101">
        <f t="shared" si="24"/>
        <v>33454.59224349029</v>
      </c>
      <c r="Z130" s="90">
        <v>0</v>
      </c>
      <c r="AA130" s="92">
        <f t="shared" si="25"/>
        <v>28116.384931082932</v>
      </c>
      <c r="AB130" s="92">
        <f>IF(INDEX('Pace of change parameters'!$E$27:$I$27,1,$B$6)=1,MAX(AA130,Y130),Y130)</f>
        <v>33454.59224349029</v>
      </c>
      <c r="AC130" s="90">
        <f t="shared" si="26"/>
        <v>2.9055436588443229E-2</v>
      </c>
      <c r="AD130" s="136">
        <v>1.9240788431828637E-2</v>
      </c>
      <c r="AE130" s="50">
        <v>33455</v>
      </c>
      <c r="AF130" s="50">
        <v>141.86234105711196</v>
      </c>
      <c r="AG130" s="15">
        <f t="shared" si="29"/>
        <v>2.9067979083359008E-2</v>
      </c>
      <c r="AH130" s="15">
        <f t="shared" si="30"/>
        <v>1.9253211302309836E-2</v>
      </c>
      <c r="AI130" s="50"/>
      <c r="AJ130" s="50">
        <v>28116.384931082932</v>
      </c>
      <c r="AK130" s="50">
        <v>119.22451616757823</v>
      </c>
      <c r="AL130" s="15">
        <f t="shared" si="27"/>
        <v>0.1898755861396384</v>
      </c>
      <c r="AM130" s="52">
        <f t="shared" si="28"/>
        <v>0.18987558613963862</v>
      </c>
    </row>
    <row r="131" spans="1:39" x14ac:dyDescent="0.2">
      <c r="A131" s="178" t="s">
        <v>309</v>
      </c>
      <c r="B131" s="178" t="s">
        <v>310</v>
      </c>
      <c r="D131" s="61">
        <v>22650</v>
      </c>
      <c r="E131" s="66">
        <v>122.23289548952521</v>
      </c>
      <c r="F131" s="49"/>
      <c r="G131" s="81">
        <v>22913.53306978408</v>
      </c>
      <c r="H131" s="74">
        <v>122.75408592952614</v>
      </c>
      <c r="I131" s="83"/>
      <c r="J131" s="96">
        <f t="shared" si="21"/>
        <v>-1.1501197522943318E-2</v>
      </c>
      <c r="K131" s="119">
        <f t="shared" si="22"/>
        <v>-4.2458093028377997E-3</v>
      </c>
      <c r="L131" s="96">
        <v>1.6461029490477008E-2</v>
      </c>
      <c r="M131" s="90">
        <f>INDEX('Pace of change parameters'!$E$20:$I$20,1,$B$6)</f>
        <v>9.0547645222140982E-3</v>
      </c>
      <c r="N131" s="101">
        <f>IF(INDEX('Pace of change parameters'!$E$28:$I$28,1,$B$6)=1,(1+L131)*D131,D131)</f>
        <v>23022.842317959305</v>
      </c>
      <c r="O131" s="87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1">
        <v>1.6461029490477008E-2</v>
      </c>
      <c r="Q131" s="51">
        <v>9.0547645222140982E-3</v>
      </c>
      <c r="R131" s="9">
        <f>IF(INDEX('Pace of change parameters'!$E$29:$I$29,1,$B$6)=1,D131*(1+P131),D131)</f>
        <v>23022.842317959305</v>
      </c>
      <c r="S131" s="96">
        <f>IF(P131&lt;INDEX('Pace of change parameters'!$E$22:$I$22,1,$B$6),INDEX('Pace of change parameters'!$E$22:$I$22,1,$B$6),P131)</f>
        <v>3.5655436588443112E-2</v>
      </c>
      <c r="T131" s="125">
        <v>2.810931494023694E-2</v>
      </c>
      <c r="U131" s="110">
        <f t="shared" si="23"/>
        <v>23457.595638728239</v>
      </c>
      <c r="V131" s="124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5">
        <f>MIN(S131, S131+(INDEX('Pace of change parameters'!$E$25:$I$25,1,$B$6)-S131)*(1-V131))</f>
        <v>3.5655436588443112E-2</v>
      </c>
      <c r="X131" s="125">
        <v>2.810931494023694E-2</v>
      </c>
      <c r="Y131" s="101">
        <f t="shared" si="24"/>
        <v>23457.595638728239</v>
      </c>
      <c r="Z131" s="90">
        <v>-1.1623694830666276E-2</v>
      </c>
      <c r="AA131" s="92">
        <f t="shared" si="25"/>
        <v>23499.791879594839</v>
      </c>
      <c r="AB131" s="92">
        <f>IF(INDEX('Pace of change parameters'!$E$27:$I$27,1,$B$6)=1,MAX(AA131,Y131),Y131)</f>
        <v>23457.595638728239</v>
      </c>
      <c r="AC131" s="90">
        <f t="shared" si="26"/>
        <v>3.5655436588443168E-2</v>
      </c>
      <c r="AD131" s="136">
        <v>2.810931494023694E-2</v>
      </c>
      <c r="AE131" s="50">
        <v>23458</v>
      </c>
      <c r="AF131" s="50">
        <v>125.6709447192187</v>
      </c>
      <c r="AG131" s="15">
        <f t="shared" si="29"/>
        <v>3.5673289183222989E-2</v>
      </c>
      <c r="AH131" s="15">
        <f t="shared" si="30"/>
        <v>2.8127037455216941E-2</v>
      </c>
      <c r="AI131" s="50"/>
      <c r="AJ131" s="50">
        <v>23776.158692481738</v>
      </c>
      <c r="AK131" s="50">
        <v>127.37540816259883</v>
      </c>
      <c r="AL131" s="15">
        <f t="shared" si="27"/>
        <v>-1.3381416931000811E-2</v>
      </c>
      <c r="AM131" s="52">
        <f t="shared" si="28"/>
        <v>-1.3381416931000811E-2</v>
      </c>
    </row>
    <row r="132" spans="1:39" x14ac:dyDescent="0.2">
      <c r="A132" s="178" t="s">
        <v>311</v>
      </c>
      <c r="B132" s="178" t="s">
        <v>312</v>
      </c>
      <c r="D132" s="61">
        <v>19437</v>
      </c>
      <c r="E132" s="66">
        <v>113.96724694955702</v>
      </c>
      <c r="F132" s="49"/>
      <c r="G132" s="81">
        <v>20044.54503339146</v>
      </c>
      <c r="H132" s="74">
        <v>116.31891114940123</v>
      </c>
      <c r="I132" s="83"/>
      <c r="J132" s="96">
        <f t="shared" si="21"/>
        <v>-3.0309744241107661E-2</v>
      </c>
      <c r="K132" s="119">
        <f t="shared" si="22"/>
        <v>-2.0217384917089798E-2</v>
      </c>
      <c r="L132" s="96">
        <v>1.9556822473905555E-2</v>
      </c>
      <c r="M132" s="90">
        <f>INDEX('Pace of change parameters'!$E$20:$I$20,1,$B$6)</f>
        <v>9.0547645222140982E-3</v>
      </c>
      <c r="N132" s="101">
        <f>IF(INDEX('Pace of change parameters'!$E$28:$I$28,1,$B$6)=1,(1+L132)*D132,D132)</f>
        <v>19817.125958425302</v>
      </c>
      <c r="O132" s="87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1">
        <v>1.9556822473905555E-2</v>
      </c>
      <c r="Q132" s="51">
        <v>9.0547645222140982E-3</v>
      </c>
      <c r="R132" s="9">
        <f>IF(INDEX('Pace of change parameters'!$E$29:$I$29,1,$B$6)=1,D132*(1+P132),D132)</f>
        <v>19817.125958425302</v>
      </c>
      <c r="S132" s="96">
        <f>IF(P132&lt;INDEX('Pace of change parameters'!$E$22:$I$22,1,$B$6),INDEX('Pace of change parameters'!$E$22:$I$22,1,$B$6),P132)</f>
        <v>3.5655436588443112E-2</v>
      </c>
      <c r="T132" s="125">
        <v>2.4987553079366176E-2</v>
      </c>
      <c r="U132" s="110">
        <f t="shared" si="23"/>
        <v>20130.034720969568</v>
      </c>
      <c r="V132" s="124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5">
        <f>MIN(S132, S132+(INDEX('Pace of change parameters'!$E$25:$I$25,1,$B$6)-S132)*(1-V132))</f>
        <v>3.5655436588443112E-2</v>
      </c>
      <c r="X132" s="125">
        <v>2.4987553079366176E-2</v>
      </c>
      <c r="Y132" s="101">
        <f t="shared" si="24"/>
        <v>20130.034720969568</v>
      </c>
      <c r="Z132" s="90">
        <v>-2.7476931543930161E-2</v>
      </c>
      <c r="AA132" s="92">
        <f t="shared" si="25"/>
        <v>20227.664735879996</v>
      </c>
      <c r="AB132" s="92">
        <f>IF(INDEX('Pace of change parameters'!$E$27:$I$27,1,$B$6)=1,MAX(AA132,Y132),Y132)</f>
        <v>20130.034720969568</v>
      </c>
      <c r="AC132" s="90">
        <f t="shared" si="26"/>
        <v>3.5655436588443168E-2</v>
      </c>
      <c r="AD132" s="136">
        <v>2.4987553079366176E-2</v>
      </c>
      <c r="AE132" s="50">
        <v>20130</v>
      </c>
      <c r="AF132" s="50">
        <v>116.81480809551076</v>
      </c>
      <c r="AG132" s="15">
        <f t="shared" si="29"/>
        <v>3.5653650254668934E-2</v>
      </c>
      <c r="AH132" s="15">
        <f t="shared" si="30"/>
        <v>2.4985785145920758E-2</v>
      </c>
      <c r="AI132" s="50"/>
      <c r="AJ132" s="50">
        <v>20799.161883113426</v>
      </c>
      <c r="AK132" s="50">
        <v>120.69796840155772</v>
      </c>
      <c r="AL132" s="15">
        <f t="shared" si="27"/>
        <v>-3.2172540743418576E-2</v>
      </c>
      <c r="AM132" s="52">
        <f t="shared" si="28"/>
        <v>-3.2172540743418576E-2</v>
      </c>
    </row>
    <row r="133" spans="1:39" x14ac:dyDescent="0.2">
      <c r="A133" s="178" t="s">
        <v>313</v>
      </c>
      <c r="B133" s="178" t="s">
        <v>314</v>
      </c>
      <c r="D133" s="61">
        <v>35803</v>
      </c>
      <c r="E133" s="66">
        <v>118.13403459915334</v>
      </c>
      <c r="F133" s="49"/>
      <c r="G133" s="81">
        <v>36387.912466357506</v>
      </c>
      <c r="H133" s="74">
        <v>118.81362304019019</v>
      </c>
      <c r="I133" s="83"/>
      <c r="J133" s="96">
        <f t="shared" si="21"/>
        <v>-1.6074361696299166E-2</v>
      </c>
      <c r="K133" s="119">
        <f t="shared" si="22"/>
        <v>-5.71978552330632E-3</v>
      </c>
      <c r="L133" s="96">
        <v>1.9673793049593158E-2</v>
      </c>
      <c r="M133" s="90">
        <f>INDEX('Pace of change parameters'!$E$20:$I$20,1,$B$6)</f>
        <v>9.0547645222140982E-3</v>
      </c>
      <c r="N133" s="101">
        <f>IF(INDEX('Pace of change parameters'!$E$28:$I$28,1,$B$6)=1,(1+L133)*D133,D133)</f>
        <v>36507.380812554584</v>
      </c>
      <c r="O133" s="87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1">
        <v>1.9673793049593158E-2</v>
      </c>
      <c r="Q133" s="51">
        <v>9.0547645222140982E-3</v>
      </c>
      <c r="R133" s="9">
        <f>IF(INDEX('Pace of change parameters'!$E$29:$I$29,1,$B$6)=1,D133*(1+P133),D133)</f>
        <v>36507.380812554584</v>
      </c>
      <c r="S133" s="96">
        <f>IF(P133&lt;INDEX('Pace of change parameters'!$E$22:$I$22,1,$B$6),INDEX('Pace of change parameters'!$E$22:$I$22,1,$B$6),P133)</f>
        <v>3.5655436588443112E-2</v>
      </c>
      <c r="T133" s="125">
        <v>2.4869972942489715E-2</v>
      </c>
      <c r="U133" s="110">
        <f t="shared" si="23"/>
        <v>37079.571596176029</v>
      </c>
      <c r="V133" s="124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5">
        <f>MIN(S133, S133+(INDEX('Pace of change parameters'!$E$25:$I$25,1,$B$6)-S133)*(1-V133))</f>
        <v>3.5655436588443112E-2</v>
      </c>
      <c r="X133" s="125">
        <v>2.4869972942489715E-2</v>
      </c>
      <c r="Y133" s="101">
        <f t="shared" si="24"/>
        <v>37079.571596176029</v>
      </c>
      <c r="Z133" s="90">
        <v>-1.3086749853988944E-2</v>
      </c>
      <c r="AA133" s="92">
        <f t="shared" si="25"/>
        <v>37263.680970221336</v>
      </c>
      <c r="AB133" s="92">
        <f>IF(INDEX('Pace of change parameters'!$E$27:$I$27,1,$B$6)=1,MAX(AA133,Y133),Y133)</f>
        <v>37079.571596176029</v>
      </c>
      <c r="AC133" s="90">
        <f t="shared" si="26"/>
        <v>3.5655436588443168E-2</v>
      </c>
      <c r="AD133" s="136">
        <v>2.4869972942489715E-2</v>
      </c>
      <c r="AE133" s="50">
        <v>37080</v>
      </c>
      <c r="AF133" s="50">
        <v>121.07342366516529</v>
      </c>
      <c r="AG133" s="15">
        <f t="shared" si="29"/>
        <v>3.5667402173002349E-2</v>
      </c>
      <c r="AH133" s="15">
        <f t="shared" si="30"/>
        <v>2.4881813915741846E-2</v>
      </c>
      <c r="AI133" s="50"/>
      <c r="AJ133" s="50">
        <v>37757.807958002668</v>
      </c>
      <c r="AK133" s="50">
        <v>123.28659869382975</v>
      </c>
      <c r="AL133" s="15">
        <f t="shared" si="27"/>
        <v>-1.795146473430298E-2</v>
      </c>
      <c r="AM133" s="52">
        <f t="shared" si="28"/>
        <v>-1.795146473430298E-2</v>
      </c>
    </row>
    <row r="134" spans="1:39" x14ac:dyDescent="0.2">
      <c r="A134" s="178" t="s">
        <v>315</v>
      </c>
      <c r="B134" s="178" t="s">
        <v>316</v>
      </c>
      <c r="D134" s="61">
        <v>27026</v>
      </c>
      <c r="E134" s="66">
        <v>157.26871733994389</v>
      </c>
      <c r="F134" s="49"/>
      <c r="G134" s="81">
        <v>21951.823330564541</v>
      </c>
      <c r="H134" s="74">
        <v>126.93801137197978</v>
      </c>
      <c r="I134" s="83"/>
      <c r="J134" s="96">
        <f t="shared" si="21"/>
        <v>0.23115057883918233</v>
      </c>
      <c r="K134" s="119">
        <f t="shared" si="22"/>
        <v>0.23894108344806875</v>
      </c>
      <c r="L134" s="96">
        <v>1.5439885829667155E-2</v>
      </c>
      <c r="M134" s="90">
        <f>INDEX('Pace of change parameters'!$E$20:$I$20,1,$B$6)</f>
        <v>9.0547645222140982E-3</v>
      </c>
      <c r="N134" s="101">
        <f>IF(INDEX('Pace of change parameters'!$E$28:$I$28,1,$B$6)=1,(1+L134)*D134,D134)</f>
        <v>27443.278354432583</v>
      </c>
      <c r="O134" s="87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1">
        <v>1.5439885829667155E-2</v>
      </c>
      <c r="Q134" s="51">
        <v>9.0547645222140982E-3</v>
      </c>
      <c r="R134" s="9">
        <f>IF(INDEX('Pace of change parameters'!$E$29:$I$29,1,$B$6)=1,D134*(1+P134),D134)</f>
        <v>27443.278354432583</v>
      </c>
      <c r="S134" s="96">
        <f>IF(P134&lt;INDEX('Pace of change parameters'!$E$22:$I$22,1,$B$6),INDEX('Pace of change parameters'!$E$22:$I$22,1,$B$6),P134)</f>
        <v>3.5655436588443112E-2</v>
      </c>
      <c r="T134" s="125">
        <v>2.9143199194953784E-2</v>
      </c>
      <c r="U134" s="110">
        <f t="shared" si="23"/>
        <v>27989.623829239266</v>
      </c>
      <c r="V134" s="124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0</v>
      </c>
      <c r="W134" s="125">
        <f>MIN(S134, S134+(INDEX('Pace of change parameters'!$E$25:$I$25,1,$B$6)-S134)*(1-V134))</f>
        <v>2.9055436588443118E-2</v>
      </c>
      <c r="X134" s="125">
        <v>2.2584700224426157E-2</v>
      </c>
      <c r="Y134" s="101">
        <f t="shared" si="24"/>
        <v>27811.252229239268</v>
      </c>
      <c r="Z134" s="90">
        <v>0</v>
      </c>
      <c r="AA134" s="92">
        <f t="shared" si="25"/>
        <v>22778.243473290073</v>
      </c>
      <c r="AB134" s="92">
        <f>IF(INDEX('Pace of change parameters'!$E$27:$I$27,1,$B$6)=1,MAX(AA134,Y134),Y134)</f>
        <v>27811.252229239268</v>
      </c>
      <c r="AC134" s="90">
        <f t="shared" si="26"/>
        <v>2.9055436588443229E-2</v>
      </c>
      <c r="AD134" s="136">
        <v>2.2584700224426157E-2</v>
      </c>
      <c r="AE134" s="50">
        <v>27811</v>
      </c>
      <c r="AF134" s="50">
        <v>160.81912564186717</v>
      </c>
      <c r="AG134" s="15">
        <f t="shared" si="29"/>
        <v>2.9046103751942498E-2</v>
      </c>
      <c r="AH134" s="15">
        <f t="shared" si="30"/>
        <v>2.2575426073126126E-2</v>
      </c>
      <c r="AI134" s="50"/>
      <c r="AJ134" s="50">
        <v>22778.243473290073</v>
      </c>
      <c r="AK134" s="50">
        <v>131.71684581755699</v>
      </c>
      <c r="AL134" s="15">
        <f t="shared" si="27"/>
        <v>0.22094576926492926</v>
      </c>
      <c r="AM134" s="52">
        <f t="shared" si="28"/>
        <v>0.22094576926492904</v>
      </c>
    </row>
    <row r="135" spans="1:39" x14ac:dyDescent="0.2">
      <c r="A135" s="178" t="s">
        <v>317</v>
      </c>
      <c r="B135" s="178" t="s">
        <v>318</v>
      </c>
      <c r="D135" s="61">
        <v>32523</v>
      </c>
      <c r="E135" s="66">
        <v>132.54568573431362</v>
      </c>
      <c r="F135" s="49"/>
      <c r="G135" s="81">
        <v>29840.512590409428</v>
      </c>
      <c r="H135" s="74">
        <v>120.71387682680167</v>
      </c>
      <c r="I135" s="83"/>
      <c r="J135" s="96">
        <f t="shared" si="21"/>
        <v>8.9894146471622971E-2</v>
      </c>
      <c r="K135" s="119">
        <f t="shared" si="22"/>
        <v>9.8015317033418148E-2</v>
      </c>
      <c r="L135" s="96">
        <v>1.6573573459216062E-2</v>
      </c>
      <c r="M135" s="90">
        <f>INDEX('Pace of change parameters'!$E$20:$I$20,1,$B$6)</f>
        <v>9.0547645222140982E-3</v>
      </c>
      <c r="N135" s="101">
        <f>IF(INDEX('Pace of change parameters'!$E$28:$I$28,1,$B$6)=1,(1+L135)*D135,D135)</f>
        <v>33062.022329614083</v>
      </c>
      <c r="O135" s="87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1">
        <v>1.6573573459216062E-2</v>
      </c>
      <c r="Q135" s="51">
        <v>9.0547645222140982E-3</v>
      </c>
      <c r="R135" s="9">
        <f>IF(INDEX('Pace of change parameters'!$E$29:$I$29,1,$B$6)=1,D135*(1+P135),D135)</f>
        <v>33062.022329614083</v>
      </c>
      <c r="S135" s="96">
        <f>IF(P135&lt;INDEX('Pace of change parameters'!$E$22:$I$22,1,$B$6),INDEX('Pace of change parameters'!$E$22:$I$22,1,$B$6),P135)</f>
        <v>3.5655436588443112E-2</v>
      </c>
      <c r="T135" s="125">
        <v>2.7995493859675813E-2</v>
      </c>
      <c r="U135" s="110">
        <f t="shared" si="23"/>
        <v>33682.621764165939</v>
      </c>
      <c r="V135" s="124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0.20211707056754069</v>
      </c>
      <c r="W135" s="125">
        <f>MIN(S135, S135+(INDEX('Pace of change parameters'!$E$25:$I$25,1,$B$6)-S135)*(1-V135))</f>
        <v>3.0389409254188884E-2</v>
      </c>
      <c r="X135" s="125">
        <v>2.2768415259106112E-2</v>
      </c>
      <c r="Y135" s="101">
        <f t="shared" si="24"/>
        <v>33511.354757173991</v>
      </c>
      <c r="Z135" s="90">
        <v>0</v>
      </c>
      <c r="AA135" s="92">
        <f t="shared" si="25"/>
        <v>30963.918163723825</v>
      </c>
      <c r="AB135" s="92">
        <f>IF(INDEX('Pace of change parameters'!$E$27:$I$27,1,$B$6)=1,MAX(AA135,Y135),Y135)</f>
        <v>33511.354757173991</v>
      </c>
      <c r="AC135" s="90">
        <f t="shared" si="26"/>
        <v>3.0389409254188982E-2</v>
      </c>
      <c r="AD135" s="136">
        <v>2.2768415259106112E-2</v>
      </c>
      <c r="AE135" s="50">
        <v>33511</v>
      </c>
      <c r="AF135" s="50">
        <v>135.56210584811029</v>
      </c>
      <c r="AG135" s="15">
        <f t="shared" si="29"/>
        <v>3.0378501368262478E-2</v>
      </c>
      <c r="AH135" s="15">
        <f t="shared" si="30"/>
        <v>2.2757588050380306E-2</v>
      </c>
      <c r="AI135" s="50"/>
      <c r="AJ135" s="50">
        <v>30963.918163723825</v>
      </c>
      <c r="AK135" s="50">
        <v>125.25839132174373</v>
      </c>
      <c r="AL135" s="15">
        <f t="shared" si="27"/>
        <v>8.2259674722310772E-2</v>
      </c>
      <c r="AM135" s="52">
        <f t="shared" si="28"/>
        <v>8.2259674722310772E-2</v>
      </c>
    </row>
    <row r="136" spans="1:39" x14ac:dyDescent="0.2">
      <c r="A136" s="178" t="s">
        <v>319</v>
      </c>
      <c r="B136" s="178" t="s">
        <v>320</v>
      </c>
      <c r="D136" s="61">
        <v>27813.38</v>
      </c>
      <c r="E136" s="66">
        <v>129.99154059346711</v>
      </c>
      <c r="F136" s="49"/>
      <c r="G136" s="81">
        <v>28037.622094192255</v>
      </c>
      <c r="H136" s="74">
        <v>128.47634751123269</v>
      </c>
      <c r="I136" s="83"/>
      <c r="J136" s="96">
        <f t="shared" si="21"/>
        <v>-7.9978998732100903E-3</v>
      </c>
      <c r="K136" s="119">
        <f t="shared" si="22"/>
        <v>1.1793556647475167E-2</v>
      </c>
      <c r="L136" s="96">
        <v>2.9186439139111675E-2</v>
      </c>
      <c r="M136" s="90">
        <f>INDEX('Pace of change parameters'!$E$20:$I$20,1,$B$6)</f>
        <v>9.0547645222140982E-3</v>
      </c>
      <c r="N136" s="101">
        <f>IF(INDEX('Pace of change parameters'!$E$28:$I$28,1,$B$6)=1,(1+L136)*D136,D136)</f>
        <v>28625.153522622986</v>
      </c>
      <c r="O136" s="87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1">
        <v>2.9186439139111675E-2</v>
      </c>
      <c r="Q136" s="51">
        <v>9.0547645222140982E-3</v>
      </c>
      <c r="R136" s="9">
        <f>IF(INDEX('Pace of change parameters'!$E$29:$I$29,1,$B$6)=1,D136*(1+P136),D136)</f>
        <v>28625.153522622986</v>
      </c>
      <c r="S136" s="96">
        <f>IF(P136&lt;INDEX('Pace of change parameters'!$E$22:$I$22,1,$B$6),INDEX('Pace of change parameters'!$E$22:$I$22,1,$B$6),P136)</f>
        <v>3.5655436588443112E-2</v>
      </c>
      <c r="T136" s="125">
        <v>1.5397223429261198E-2</v>
      </c>
      <c r="U136" s="110">
        <f t="shared" si="23"/>
        <v>28805.078206900274</v>
      </c>
      <c r="V136" s="124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5">
        <f>MIN(S136, S136+(INDEX('Pace of change parameters'!$E$25:$I$25,1,$B$6)-S136)*(1-V136))</f>
        <v>3.5655436588443112E-2</v>
      </c>
      <c r="X136" s="125">
        <v>1.5397223429261198E-2</v>
      </c>
      <c r="Y136" s="101">
        <f t="shared" si="24"/>
        <v>28805.078206900274</v>
      </c>
      <c r="Z136" s="90">
        <v>0</v>
      </c>
      <c r="AA136" s="92">
        <f t="shared" si="25"/>
        <v>29093.154261331423</v>
      </c>
      <c r="AB136" s="92">
        <f>IF(INDEX('Pace of change parameters'!$E$27:$I$27,1,$B$6)=1,MAX(AA136,Y136),Y136)</f>
        <v>28805.078206900274</v>
      </c>
      <c r="AC136" s="90">
        <f t="shared" si="26"/>
        <v>3.5655436588443168E-2</v>
      </c>
      <c r="AD136" s="136">
        <v>1.5397223429261198E-2</v>
      </c>
      <c r="AE136" s="50">
        <v>28805</v>
      </c>
      <c r="AF136" s="50">
        <v>131.99269102166969</v>
      </c>
      <c r="AG136" s="15">
        <f t="shared" si="29"/>
        <v>3.5652624743918171E-2</v>
      </c>
      <c r="AH136" s="15">
        <f t="shared" si="30"/>
        <v>1.5394466586567734E-2</v>
      </c>
      <c r="AI136" s="50"/>
      <c r="AJ136" s="50">
        <v>29093.154261331423</v>
      </c>
      <c r="AK136" s="50">
        <v>133.31309568691864</v>
      </c>
      <c r="AL136" s="15">
        <f t="shared" si="27"/>
        <v>-9.90453832345084E-3</v>
      </c>
      <c r="AM136" s="52">
        <f t="shared" si="28"/>
        <v>-9.90453832345084E-3</v>
      </c>
    </row>
    <row r="137" spans="1:39" x14ac:dyDescent="0.2">
      <c r="A137" s="178" t="s">
        <v>321</v>
      </c>
      <c r="B137" s="178" t="s">
        <v>322</v>
      </c>
      <c r="D137" s="61">
        <v>44635.057259999994</v>
      </c>
      <c r="E137" s="66">
        <v>111.30492863127654</v>
      </c>
      <c r="F137" s="49"/>
      <c r="G137" s="81">
        <v>47947.802955265666</v>
      </c>
      <c r="H137" s="74">
        <v>117.63687756637427</v>
      </c>
      <c r="I137" s="83"/>
      <c r="J137" s="96">
        <f t="shared" si="21"/>
        <v>-6.9090667164799946E-2</v>
      </c>
      <c r="K137" s="119">
        <f t="shared" si="22"/>
        <v>-5.3826224106679921E-2</v>
      </c>
      <c r="L137" s="96">
        <v>2.5600585315162183E-2</v>
      </c>
      <c r="M137" s="90">
        <f>INDEX('Pace of change parameters'!$E$20:$I$20,1,$B$6)</f>
        <v>9.0547645222140982E-3</v>
      </c>
      <c r="N137" s="101">
        <f>IF(INDEX('Pace of change parameters'!$E$28:$I$28,1,$B$6)=1,(1+L137)*D137,D137)</f>
        <v>45777.740851431772</v>
      </c>
      <c r="O137" s="87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1">
        <v>2.5600585315162183E-2</v>
      </c>
      <c r="Q137" s="51">
        <v>9.0547645222140982E-3</v>
      </c>
      <c r="R137" s="9">
        <f>IF(INDEX('Pace of change parameters'!$E$29:$I$29,1,$B$6)=1,D137*(1+P137),D137)</f>
        <v>45777.740851431772</v>
      </c>
      <c r="S137" s="96">
        <f>IF(P137&lt;INDEX('Pace of change parameters'!$E$22:$I$22,1,$B$6),INDEX('Pace of change parameters'!$E$22:$I$22,1,$B$6),P137)</f>
        <v>3.5655436588443112E-2</v>
      </c>
      <c r="T137" s="125">
        <v>1.8947402776460676E-2</v>
      </c>
      <c r="U137" s="110">
        <f t="shared" si="23"/>
        <v>46226.539713755454</v>
      </c>
      <c r="V137" s="124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5">
        <f>MIN(S137, S137+(INDEX('Pace of change parameters'!$E$25:$I$25,1,$B$6)-S137)*(1-V137))</f>
        <v>3.5655436588443112E-2</v>
      </c>
      <c r="X137" s="125">
        <v>1.8947402776460676E-2</v>
      </c>
      <c r="Y137" s="101">
        <f t="shared" si="24"/>
        <v>46226.539713755454</v>
      </c>
      <c r="Z137" s="90">
        <v>-6.0836751276127643E-2</v>
      </c>
      <c r="AA137" s="92">
        <f t="shared" si="25"/>
        <v>46726.089153966241</v>
      </c>
      <c r="AB137" s="92">
        <f>IF(INDEX('Pace of change parameters'!$E$27:$I$27,1,$B$6)=1,MAX(AA137,Y137),Y137)</f>
        <v>46226.539713755454</v>
      </c>
      <c r="AC137" s="90">
        <f t="shared" si="26"/>
        <v>3.5655436588443168E-2</v>
      </c>
      <c r="AD137" s="136">
        <v>1.8947402776460676E-2</v>
      </c>
      <c r="AE137" s="50">
        <v>46227</v>
      </c>
      <c r="AF137" s="50">
        <v>113.41499722801331</v>
      </c>
      <c r="AG137" s="15">
        <f t="shared" ref="AG137:AG160" si="31">AE137/D137 - 1</f>
        <v>3.5665748802043984E-2</v>
      </c>
      <c r="AH137" s="15">
        <f t="shared" ref="AH137:AH160" si="32">AF137/E137 - 1</f>
        <v>1.8957548625064602E-2</v>
      </c>
      <c r="AI137" s="50"/>
      <c r="AJ137" s="50">
        <v>49752.893565050894</v>
      </c>
      <c r="AK137" s="50">
        <v>122.06555229121267</v>
      </c>
      <c r="AL137" s="15">
        <f t="shared" si="27"/>
        <v>-7.0868110624377256E-2</v>
      </c>
      <c r="AM137" s="52">
        <f t="shared" si="28"/>
        <v>-7.0868110624377256E-2</v>
      </c>
    </row>
    <row r="138" spans="1:39" x14ac:dyDescent="0.2">
      <c r="A138" s="178" t="s">
        <v>323</v>
      </c>
      <c r="B138" s="178" t="s">
        <v>324</v>
      </c>
      <c r="D138" s="61">
        <v>26492.723190000001</v>
      </c>
      <c r="E138" s="66">
        <v>113.0452654733204</v>
      </c>
      <c r="F138" s="49"/>
      <c r="G138" s="81">
        <v>27410.751809859892</v>
      </c>
      <c r="H138" s="74">
        <v>115.82783003375923</v>
      </c>
      <c r="I138" s="83"/>
      <c r="J138" s="96">
        <f t="shared" ref="J138:J201" si="33">D138/G138-1</f>
        <v>-3.3491552009517256E-2</v>
      </c>
      <c r="K138" s="119">
        <f t="shared" ref="K138:K201" si="34">E138/H138-1</f>
        <v>-2.4023281448230738E-2</v>
      </c>
      <c r="L138" s="96">
        <v>1.8939834374956499E-2</v>
      </c>
      <c r="M138" s="90">
        <f>INDEX('Pace of change parameters'!$E$20:$I$20,1,$B$6)</f>
        <v>9.0547645222140982E-3</v>
      </c>
      <c r="N138" s="101">
        <f>IF(INDEX('Pace of change parameters'!$E$28:$I$28,1,$B$6)=1,(1+L138)*D138,D138)</f>
        <v>26994.490979360169</v>
      </c>
      <c r="O138" s="87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1">
        <v>1.8939834374956499E-2</v>
      </c>
      <c r="Q138" s="51">
        <v>9.0547645222140982E-3</v>
      </c>
      <c r="R138" s="9">
        <f>IF(INDEX('Pace of change parameters'!$E$29:$I$29,1,$B$6)=1,D138*(1+P138),D138)</f>
        <v>26994.490979360169</v>
      </c>
      <c r="S138" s="96">
        <f>IF(P138&lt;INDEX('Pace of change parameters'!$E$22:$I$22,1,$B$6),INDEX('Pace of change parameters'!$E$22:$I$22,1,$B$6),P138)</f>
        <v>3.5655436588443112E-2</v>
      </c>
      <c r="T138" s="125">
        <v>2.5608203190870649E-2</v>
      </c>
      <c r="U138" s="110">
        <f t="shared" ref="U138:U160" si="35">D138*(1+S138)</f>
        <v>27437.332801756223</v>
      </c>
      <c r="V138" s="124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5">
        <f>MIN(S138, S138+(INDEX('Pace of change parameters'!$E$25:$I$25,1,$B$6)-S138)*(1-V138))</f>
        <v>3.5655436588443112E-2</v>
      </c>
      <c r="X138" s="125">
        <v>2.5608203190870649E-2</v>
      </c>
      <c r="Y138" s="101">
        <f t="shared" ref="Y138:Y160" si="36">D138*(1+W138)</f>
        <v>27437.332801756223</v>
      </c>
      <c r="Z138" s="90">
        <v>-3.1254628877719237E-2</v>
      </c>
      <c r="AA138" s="92">
        <f t="shared" ref="AA138:AA201" si="37">(1+Z138)*AJ138</f>
        <v>27553.718656871424</v>
      </c>
      <c r="AB138" s="92">
        <f>IF(INDEX('Pace of change parameters'!$E$27:$I$27,1,$B$6)=1,MAX(AA138,Y138),Y138)</f>
        <v>27437.332801756223</v>
      </c>
      <c r="AC138" s="90">
        <f t="shared" ref="AC138:AC160" si="38">AB138/D138-1</f>
        <v>3.5655436588443168E-2</v>
      </c>
      <c r="AD138" s="136">
        <v>2.5608203190870649E-2</v>
      </c>
      <c r="AE138" s="50">
        <v>27437</v>
      </c>
      <c r="AF138" s="50">
        <v>115.93874530260452</v>
      </c>
      <c r="AG138" s="15">
        <f t="shared" si="31"/>
        <v>3.5642874582120232E-2</v>
      </c>
      <c r="AH138" s="15">
        <f t="shared" si="32"/>
        <v>2.5595763052695064E-2</v>
      </c>
      <c r="AI138" s="50"/>
      <c r="AJ138" s="50">
        <v>28442.684195694012</v>
      </c>
      <c r="AK138" s="50">
        <v>120.18839955851524</v>
      </c>
      <c r="AL138" s="15">
        <f t="shared" ref="AL138:AL160" si="39">AE138/AJ138-1</f>
        <v>-3.5358273107228833E-2</v>
      </c>
      <c r="AM138" s="52">
        <f t="shared" ref="AM138:AM160" si="40">AF138/AK138-1</f>
        <v>-3.5358273107228833E-2</v>
      </c>
    </row>
    <row r="139" spans="1:39" x14ac:dyDescent="0.2">
      <c r="A139" s="178" t="s">
        <v>325</v>
      </c>
      <c r="B139" s="178" t="s">
        <v>326</v>
      </c>
      <c r="D139" s="61">
        <v>41004.397382499999</v>
      </c>
      <c r="E139" s="66">
        <v>110.89942604207235</v>
      </c>
      <c r="F139" s="49"/>
      <c r="G139" s="81">
        <v>46074.735974545729</v>
      </c>
      <c r="H139" s="74">
        <v>123.45696177015301</v>
      </c>
      <c r="I139" s="83"/>
      <c r="J139" s="96">
        <f t="shared" si="33"/>
        <v>-0.11004596086772733</v>
      </c>
      <c r="K139" s="119">
        <f t="shared" si="34"/>
        <v>-0.10171589797795089</v>
      </c>
      <c r="L139" s="96">
        <v>1.8499622658814552E-2</v>
      </c>
      <c r="M139" s="90">
        <f>INDEX('Pace of change parameters'!$E$20:$I$20,1,$B$6)</f>
        <v>9.0547645222140982E-3</v>
      </c>
      <c r="N139" s="101">
        <f>IF(INDEX('Pace of change parameters'!$E$28:$I$28,1,$B$6)=1,(1+L139)*D139,D139)</f>
        <v>41762.963261428333</v>
      </c>
      <c r="O139" s="87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0.2271821426069478</v>
      </c>
      <c r="P139" s="51">
        <v>3.9354146484719355E-2</v>
      </c>
      <c r="Q139" s="51">
        <v>2.9715897977950823E-2</v>
      </c>
      <c r="R139" s="9">
        <f>IF(INDEX('Pace of change parameters'!$E$29:$I$29,1,$B$6)=1,D139*(1+P139),D139)</f>
        <v>42618.090443608548</v>
      </c>
      <c r="S139" s="96">
        <f>IF(P139&lt;INDEX('Pace of change parameters'!$E$22:$I$22,1,$B$6),INDEX('Pace of change parameters'!$E$22:$I$22,1,$B$6),P139)</f>
        <v>3.9354146484719355E-2</v>
      </c>
      <c r="T139" s="125">
        <v>2.9715897977950823E-2</v>
      </c>
      <c r="U139" s="110">
        <f t="shared" si="35"/>
        <v>42618.090443608548</v>
      </c>
      <c r="V139" s="124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5">
        <f>MIN(S139, S139+(INDEX('Pace of change parameters'!$E$25:$I$25,1,$B$6)-S139)*(1-V139))</f>
        <v>3.9354146484719355E-2</v>
      </c>
      <c r="X139" s="125">
        <v>2.9715897977950823E-2</v>
      </c>
      <c r="Y139" s="101">
        <f t="shared" si="36"/>
        <v>42618.090443608548</v>
      </c>
      <c r="Z139" s="90">
        <v>-0.10837159407052399</v>
      </c>
      <c r="AA139" s="92">
        <f t="shared" si="37"/>
        <v>42628.139973540943</v>
      </c>
      <c r="AB139" s="92">
        <f>IF(INDEX('Pace of change parameters'!$E$27:$I$27,1,$B$6)=1,MAX(AA139,Y139),Y139)</f>
        <v>42618.090443608548</v>
      </c>
      <c r="AC139" s="90">
        <f t="shared" si="38"/>
        <v>3.9354146484719355E-2</v>
      </c>
      <c r="AD139" s="136">
        <v>2.9715897977950823E-2</v>
      </c>
      <c r="AE139" s="50">
        <v>42618</v>
      </c>
      <c r="AF139" s="50">
        <v>114.19465972907848</v>
      </c>
      <c r="AG139" s="15">
        <f t="shared" si="31"/>
        <v>3.9351940779616568E-2</v>
      </c>
      <c r="AH139" s="15">
        <f t="shared" si="32"/>
        <v>2.9713712727025277E-2</v>
      </c>
      <c r="AI139" s="50"/>
      <c r="AJ139" s="50">
        <v>47809.311244523815</v>
      </c>
      <c r="AK139" s="50">
        <v>128.10474516518849</v>
      </c>
      <c r="AL139" s="15">
        <f t="shared" si="39"/>
        <v>-0.10858368609354185</v>
      </c>
      <c r="AM139" s="52">
        <f t="shared" si="40"/>
        <v>-0.10858368609354196</v>
      </c>
    </row>
    <row r="140" spans="1:39" x14ac:dyDescent="0.2">
      <c r="A140" s="178" t="s">
        <v>327</v>
      </c>
      <c r="B140" s="178" t="s">
        <v>328</v>
      </c>
      <c r="D140" s="61">
        <v>37339.461640000001</v>
      </c>
      <c r="E140" s="66">
        <v>109.79256034414318</v>
      </c>
      <c r="F140" s="49"/>
      <c r="G140" s="81">
        <v>41356.385460798796</v>
      </c>
      <c r="H140" s="74">
        <v>120.27053266994716</v>
      </c>
      <c r="I140" s="83"/>
      <c r="J140" s="96">
        <f t="shared" si="33"/>
        <v>-9.7129470480595725E-2</v>
      </c>
      <c r="K140" s="119">
        <f t="shared" si="34"/>
        <v>-8.7120029264010856E-2</v>
      </c>
      <c r="L140" s="96">
        <v>2.0241389868348891E-2</v>
      </c>
      <c r="M140" s="90">
        <f>INDEX('Pace of change parameters'!$E$20:$I$20,1,$B$6)</f>
        <v>9.0547645222140982E-3</v>
      </c>
      <c r="N140" s="101">
        <f>IF(INDEX('Pace of change parameters'!$E$28:$I$28,1,$B$6)=1,(1+L140)*D140,D140)</f>
        <v>38095.264240529497</v>
      </c>
      <c r="O140" s="87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6.6691396310456161E-2</v>
      </c>
      <c r="P140" s="51">
        <v>2.63738956030799E-2</v>
      </c>
      <c r="Q140" s="51">
        <v>1.5120029264010793E-2</v>
      </c>
      <c r="R140" s="9">
        <f>IF(INDEX('Pace of change parameters'!$E$29:$I$29,1,$B$6)=1,D140*(1+P140),D140)</f>
        <v>38324.248703168567</v>
      </c>
      <c r="S140" s="96">
        <f>IF(P140&lt;INDEX('Pace of change parameters'!$E$22:$I$22,1,$B$6),INDEX('Pace of change parameters'!$E$22:$I$22,1,$B$6),P140)</f>
        <v>3.5655436588443112E-2</v>
      </c>
      <c r="T140" s="125">
        <v>2.4299801077225958E-2</v>
      </c>
      <c r="U140" s="110">
        <f t="shared" si="35"/>
        <v>38670.816446751625</v>
      </c>
      <c r="V140" s="124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5">
        <f>MIN(S140, S140+(INDEX('Pace of change parameters'!$E$25:$I$25,1,$B$6)-S140)*(1-V140))</f>
        <v>3.5655436588443112E-2</v>
      </c>
      <c r="X140" s="125">
        <v>2.4299801077225958E-2</v>
      </c>
      <c r="Y140" s="101">
        <f t="shared" si="36"/>
        <v>38670.816446751625</v>
      </c>
      <c r="Z140" s="90">
        <v>-9.3883871171642541E-2</v>
      </c>
      <c r="AA140" s="92">
        <f t="shared" si="37"/>
        <v>38884.459567890844</v>
      </c>
      <c r="AB140" s="92">
        <f>IF(INDEX('Pace of change parameters'!$E$27:$I$27,1,$B$6)=1,MAX(AA140,Y140),Y140)</f>
        <v>38670.816446751625</v>
      </c>
      <c r="AC140" s="90">
        <f t="shared" si="38"/>
        <v>3.5655436588443168E-2</v>
      </c>
      <c r="AD140" s="136">
        <v>2.4299801077225958E-2</v>
      </c>
      <c r="AE140" s="50">
        <v>38671</v>
      </c>
      <c r="AF140" s="50">
        <v>112.46103152046821</v>
      </c>
      <c r="AG140" s="15">
        <f t="shared" si="31"/>
        <v>3.566035238637677E-2</v>
      </c>
      <c r="AH140" s="15">
        <f t="shared" si="32"/>
        <v>2.4304662974984348E-2</v>
      </c>
      <c r="AI140" s="50"/>
      <c r="AJ140" s="50">
        <v>42913.329021270074</v>
      </c>
      <c r="AK140" s="50">
        <v>124.79835659044961</v>
      </c>
      <c r="AL140" s="15">
        <f t="shared" si="39"/>
        <v>-9.8858073191370299E-2</v>
      </c>
      <c r="AM140" s="52">
        <f t="shared" si="40"/>
        <v>-9.8858073191370299E-2</v>
      </c>
    </row>
    <row r="141" spans="1:39" x14ac:dyDescent="0.2">
      <c r="A141" s="178" t="s">
        <v>329</v>
      </c>
      <c r="B141" s="178" t="s">
        <v>330</v>
      </c>
      <c r="D141" s="61">
        <v>34661.112329999996</v>
      </c>
      <c r="E141" s="66">
        <v>133.23561624299919</v>
      </c>
      <c r="F141" s="49"/>
      <c r="G141" s="81">
        <v>35333.424762744835</v>
      </c>
      <c r="H141" s="74">
        <v>133.86854674057167</v>
      </c>
      <c r="I141" s="83"/>
      <c r="J141" s="96">
        <f t="shared" si="33"/>
        <v>-1.9027661124254136E-2</v>
      </c>
      <c r="K141" s="119">
        <f t="shared" si="34"/>
        <v>-4.7280000641156672E-3</v>
      </c>
      <c r="L141" s="96">
        <v>2.3763783881844747E-2</v>
      </c>
      <c r="M141" s="90">
        <f>INDEX('Pace of change parameters'!$E$20:$I$20,1,$B$6)</f>
        <v>9.0547645222140982E-3</v>
      </c>
      <c r="N141" s="101">
        <f>IF(INDEX('Pace of change parameters'!$E$28:$I$28,1,$B$6)=1,(1+L141)*D141,D141)</f>
        <v>35484.791512514457</v>
      </c>
      <c r="O141" s="87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1">
        <v>2.3763783881844747E-2</v>
      </c>
      <c r="Q141" s="51">
        <v>9.0547645222140982E-3</v>
      </c>
      <c r="R141" s="9">
        <f>IF(INDEX('Pace of change parameters'!$E$29:$I$29,1,$B$6)=1,D141*(1+P141),D141)</f>
        <v>35484.791512514457</v>
      </c>
      <c r="S141" s="96">
        <f>IF(P141&lt;INDEX('Pace of change parameters'!$E$22:$I$22,1,$B$6),INDEX('Pace of change parameters'!$E$22:$I$22,1,$B$6),P141)</f>
        <v>3.5655436588443112E-2</v>
      </c>
      <c r="T141" s="125">
        <v>2.0775562826035987E-2</v>
      </c>
      <c r="U141" s="110">
        <f t="shared" si="35"/>
        <v>35896.969422767215</v>
      </c>
      <c r="V141" s="124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5">
        <f>MIN(S141, S141+(INDEX('Pace of change parameters'!$E$25:$I$25,1,$B$6)-S141)*(1-V141))</f>
        <v>3.5655436588443112E-2</v>
      </c>
      <c r="X141" s="125">
        <v>2.0775562826035987E-2</v>
      </c>
      <c r="Y141" s="101">
        <f t="shared" si="36"/>
        <v>35896.969422767215</v>
      </c>
      <c r="Z141" s="90">
        <v>-1.2102312874627819E-2</v>
      </c>
      <c r="AA141" s="92">
        <f t="shared" si="37"/>
        <v>36219.907338913545</v>
      </c>
      <c r="AB141" s="92">
        <f>IF(INDEX('Pace of change parameters'!$E$27:$I$27,1,$B$6)=1,MAX(AA141,Y141),Y141)</f>
        <v>35896.969422767215</v>
      </c>
      <c r="AC141" s="90">
        <f t="shared" si="38"/>
        <v>3.5655436588443168E-2</v>
      </c>
      <c r="AD141" s="136">
        <v>2.0775562826035987E-2</v>
      </c>
      <c r="AE141" s="50">
        <v>35897</v>
      </c>
      <c r="AF141" s="50">
        <v>136.00377700757568</v>
      </c>
      <c r="AG141" s="15">
        <f t="shared" si="31"/>
        <v>3.5656318765347805E-2</v>
      </c>
      <c r="AH141" s="15">
        <f t="shared" si="32"/>
        <v>2.0776432328183381E-2</v>
      </c>
      <c r="AI141" s="50"/>
      <c r="AJ141" s="50">
        <v>36663.621963027173</v>
      </c>
      <c r="AK141" s="50">
        <v>138.90829500374966</v>
      </c>
      <c r="AL141" s="15">
        <f t="shared" si="39"/>
        <v>-2.0909607997820268E-2</v>
      </c>
      <c r="AM141" s="52">
        <f t="shared" si="40"/>
        <v>-2.0909607997820268E-2</v>
      </c>
    </row>
    <row r="142" spans="1:39" x14ac:dyDescent="0.2">
      <c r="A142" s="178" t="s">
        <v>331</v>
      </c>
      <c r="B142" s="178" t="s">
        <v>332</v>
      </c>
      <c r="D142" s="61">
        <v>26677.884177100008</v>
      </c>
      <c r="E142" s="66">
        <v>126.69245757793063</v>
      </c>
      <c r="F142" s="49"/>
      <c r="G142" s="81">
        <v>27757.289713142291</v>
      </c>
      <c r="H142" s="74">
        <v>130.01831365645424</v>
      </c>
      <c r="I142" s="83"/>
      <c r="J142" s="96">
        <f t="shared" si="33"/>
        <v>-3.8887281402377516E-2</v>
      </c>
      <c r="K142" s="119">
        <f t="shared" si="34"/>
        <v>-2.5579904745661297E-2</v>
      </c>
      <c r="L142" s="96">
        <v>2.3025937267013408E-2</v>
      </c>
      <c r="M142" s="90">
        <f>INDEX('Pace of change parameters'!$E$20:$I$20,1,$B$6)</f>
        <v>9.0547645222140982E-3</v>
      </c>
      <c r="N142" s="101">
        <f>IF(INDEX('Pace of change parameters'!$E$28:$I$28,1,$B$6)=1,(1+L142)*D142,D142)</f>
        <v>27292.167464578561</v>
      </c>
      <c r="O142" s="87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1">
        <v>2.3025937267013408E-2</v>
      </c>
      <c r="Q142" s="51">
        <v>9.0547645222140982E-3</v>
      </c>
      <c r="R142" s="9">
        <f>IF(INDEX('Pace of change parameters'!$E$29:$I$29,1,$B$6)=1,D142*(1+P142),D142)</f>
        <v>27292.167464578561</v>
      </c>
      <c r="S142" s="96">
        <f>IF(P142&lt;INDEX('Pace of change parameters'!$E$22:$I$22,1,$B$6),INDEX('Pace of change parameters'!$E$22:$I$22,1,$B$6),P142)</f>
        <v>3.5655436588443112E-2</v>
      </c>
      <c r="T142" s="125">
        <v>2.151178638215212E-2</v>
      </c>
      <c r="U142" s="110">
        <f t="shared" si="35"/>
        <v>27629.095784690428</v>
      </c>
      <c r="V142" s="124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5">
        <f>MIN(S142, S142+(INDEX('Pace of change parameters'!$E$25:$I$25,1,$B$6)-S142)*(1-V142))</f>
        <v>3.5655436588443112E-2</v>
      </c>
      <c r="X142" s="125">
        <v>2.151178638215212E-2</v>
      </c>
      <c r="Y142" s="101">
        <f t="shared" si="36"/>
        <v>27629.095784690428</v>
      </c>
      <c r="Z142" s="90">
        <v>-3.2799718617364193E-2</v>
      </c>
      <c r="AA142" s="92">
        <f t="shared" si="37"/>
        <v>27857.561916251481</v>
      </c>
      <c r="AB142" s="92">
        <f>IF(INDEX('Pace of change parameters'!$E$27:$I$27,1,$B$6)=1,MAX(AA142,Y142),Y142)</f>
        <v>27629.095784690428</v>
      </c>
      <c r="AC142" s="90">
        <f t="shared" si="38"/>
        <v>3.5655436588443168E-2</v>
      </c>
      <c r="AD142" s="136">
        <v>2.151178638215212E-2</v>
      </c>
      <c r="AE142" s="50">
        <v>27629</v>
      </c>
      <c r="AF142" s="50">
        <v>129.41738999515263</v>
      </c>
      <c r="AG142" s="15">
        <f t="shared" si="31"/>
        <v>3.5651846172884305E-2</v>
      </c>
      <c r="AH142" s="15">
        <f t="shared" si="32"/>
        <v>2.1508244999871806E-2</v>
      </c>
      <c r="AI142" s="50"/>
      <c r="AJ142" s="50">
        <v>28802.26820905018</v>
      </c>
      <c r="AK142" s="50">
        <v>134.91311222105878</v>
      </c>
      <c r="AL142" s="15">
        <f t="shared" si="39"/>
        <v>-4.0735271282611007E-2</v>
      </c>
      <c r="AM142" s="52">
        <f t="shared" si="40"/>
        <v>-4.0735271282610896E-2</v>
      </c>
    </row>
    <row r="143" spans="1:39" x14ac:dyDescent="0.2">
      <c r="A143" s="178" t="s">
        <v>333</v>
      </c>
      <c r="B143" s="178" t="s">
        <v>334</v>
      </c>
      <c r="D143" s="61">
        <v>40119.667430000001</v>
      </c>
      <c r="E143" s="66">
        <v>134.69891397261009</v>
      </c>
      <c r="F143" s="49"/>
      <c r="G143" s="81">
        <v>42908.392868333191</v>
      </c>
      <c r="H143" s="74">
        <v>142.04871587394445</v>
      </c>
      <c r="I143" s="83"/>
      <c r="J143" s="96">
        <f t="shared" si="33"/>
        <v>-6.499253996509613E-2</v>
      </c>
      <c r="K143" s="119">
        <f t="shared" si="34"/>
        <v>-5.1741417415252511E-2</v>
      </c>
      <c r="L143" s="96">
        <v>2.335530105877659E-2</v>
      </c>
      <c r="M143" s="90">
        <f>INDEX('Pace of change parameters'!$E$20:$I$20,1,$B$6)</f>
        <v>9.0547645222140982E-3</v>
      </c>
      <c r="N143" s="101">
        <f>IF(INDEX('Pace of change parameters'!$E$28:$I$28,1,$B$6)=1,(1+L143)*D143,D143)</f>
        <v>41056.674341205646</v>
      </c>
      <c r="O143" s="87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1">
        <v>2.335530105877659E-2</v>
      </c>
      <c r="Q143" s="51">
        <v>9.0547645222140982E-3</v>
      </c>
      <c r="R143" s="9">
        <f>IF(INDEX('Pace of change parameters'!$E$29:$I$29,1,$B$6)=1,D143*(1+P143),D143)</f>
        <v>41056.674341205646</v>
      </c>
      <c r="S143" s="96">
        <f>IF(P143&lt;INDEX('Pace of change parameters'!$E$22:$I$22,1,$B$6),INDEX('Pace of change parameters'!$E$22:$I$22,1,$B$6),P143)</f>
        <v>3.5655436588443112E-2</v>
      </c>
      <c r="T143" s="125">
        <v>2.1183015919981729E-2</v>
      </c>
      <c r="U143" s="110">
        <f t="shared" si="35"/>
        <v>41550.151687999794</v>
      </c>
      <c r="V143" s="124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5">
        <f>MIN(S143, S143+(INDEX('Pace of change parameters'!$E$25:$I$25,1,$B$6)-S143)*(1-V143))</f>
        <v>3.5655436588443112E-2</v>
      </c>
      <c r="X143" s="125">
        <v>2.1183015919981729E-2</v>
      </c>
      <c r="Y143" s="101">
        <f t="shared" si="36"/>
        <v>41550.151687999794</v>
      </c>
      <c r="Z143" s="90">
        <v>-5.8767391635046962E-2</v>
      </c>
      <c r="AA143" s="92">
        <f t="shared" si="37"/>
        <v>41907.219315575552</v>
      </c>
      <c r="AB143" s="92">
        <f>IF(INDEX('Pace of change parameters'!$E$27:$I$27,1,$B$6)=1,MAX(AA143,Y143),Y143)</f>
        <v>41550.151687999794</v>
      </c>
      <c r="AC143" s="90">
        <f t="shared" si="38"/>
        <v>3.5655436588443168E-2</v>
      </c>
      <c r="AD143" s="136">
        <v>2.1183015919981729E-2</v>
      </c>
      <c r="AE143" s="50">
        <v>41550</v>
      </c>
      <c r="AF143" s="50">
        <v>137.5517410468714</v>
      </c>
      <c r="AG143" s="15">
        <f t="shared" si="31"/>
        <v>3.5651655699679319E-2</v>
      </c>
      <c r="AH143" s="15">
        <f t="shared" si="32"/>
        <v>2.1179287865983998E-2</v>
      </c>
      <c r="AI143" s="50"/>
      <c r="AJ143" s="50">
        <v>44523.764841056662</v>
      </c>
      <c r="AK143" s="50">
        <v>147.3964229085156</v>
      </c>
      <c r="AL143" s="15">
        <f t="shared" si="39"/>
        <v>-6.6790507309356428E-2</v>
      </c>
      <c r="AM143" s="52">
        <f t="shared" si="40"/>
        <v>-6.6790507309356428E-2</v>
      </c>
    </row>
    <row r="144" spans="1:39" x14ac:dyDescent="0.2">
      <c r="A144" s="178" t="s">
        <v>335</v>
      </c>
      <c r="B144" s="178" t="s">
        <v>336</v>
      </c>
      <c r="D144" s="61">
        <v>45828.055119999997</v>
      </c>
      <c r="E144" s="66">
        <v>114.57987708955261</v>
      </c>
      <c r="F144" s="49"/>
      <c r="G144" s="81">
        <v>49091.659876113757</v>
      </c>
      <c r="H144" s="74">
        <v>121.34914974419846</v>
      </c>
      <c r="I144" s="83"/>
      <c r="J144" s="96">
        <f t="shared" si="33"/>
        <v>-6.6479820897270447E-2</v>
      </c>
      <c r="K144" s="119">
        <f t="shared" si="34"/>
        <v>-5.5783437040270445E-2</v>
      </c>
      <c r="L144" s="96">
        <v>2.061663253072199E-2</v>
      </c>
      <c r="M144" s="90">
        <f>INDEX('Pace of change parameters'!$E$20:$I$20,1,$B$6)</f>
        <v>9.0547645222140982E-3</v>
      </c>
      <c r="N144" s="101">
        <f>IF(INDEX('Pace of change parameters'!$E$28:$I$28,1,$B$6)=1,(1+L144)*D144,D144)</f>
        <v>46772.875292006713</v>
      </c>
      <c r="O144" s="87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1">
        <v>2.061663253072199E-2</v>
      </c>
      <c r="Q144" s="51">
        <v>9.0547645222140982E-3</v>
      </c>
      <c r="R144" s="9">
        <f>IF(INDEX('Pace of change parameters'!$E$29:$I$29,1,$B$6)=1,D144*(1+P144),D144)</f>
        <v>46772.875292006713</v>
      </c>
      <c r="S144" s="96">
        <f>IF(P144&lt;INDEX('Pace of change parameters'!$E$22:$I$22,1,$B$6),INDEX('Pace of change parameters'!$E$22:$I$22,1,$B$6),P144)</f>
        <v>3.5655436588443112E-2</v>
      </c>
      <c r="T144" s="125">
        <v>2.3923204251176555E-2</v>
      </c>
      <c r="U144" s="110">
        <f t="shared" si="35"/>
        <v>47462.074433302834</v>
      </c>
      <c r="V144" s="124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5">
        <f>MIN(S144, S144+(INDEX('Pace of change parameters'!$E$25:$I$25,1,$B$6)-S144)*(1-V144))</f>
        <v>3.5655436588443112E-2</v>
      </c>
      <c r="X144" s="125">
        <v>2.3923204251176555E-2</v>
      </c>
      <c r="Y144" s="101">
        <f t="shared" si="36"/>
        <v>47462.074433302834</v>
      </c>
      <c r="Z144" s="90">
        <v>-6.2779462545439313E-2</v>
      </c>
      <c r="AA144" s="92">
        <f t="shared" si="37"/>
        <v>47741.83916097063</v>
      </c>
      <c r="AB144" s="92">
        <f>IF(INDEX('Pace of change parameters'!$E$27:$I$27,1,$B$6)=1,MAX(AA144,Y144),Y144)</f>
        <v>47462.074433302834</v>
      </c>
      <c r="AC144" s="90">
        <f t="shared" si="38"/>
        <v>3.5655436588443168E-2</v>
      </c>
      <c r="AD144" s="136">
        <v>2.3923204251176555E-2</v>
      </c>
      <c r="AE144" s="50">
        <v>47462</v>
      </c>
      <c r="AF144" s="50">
        <v>117.32081090135436</v>
      </c>
      <c r="AG144" s="15">
        <f t="shared" si="31"/>
        <v>3.5653812402065554E-2</v>
      </c>
      <c r="AH144" s="15">
        <f t="shared" si="32"/>
        <v>2.3921598464095917E-2</v>
      </c>
      <c r="AI144" s="50"/>
      <c r="AJ144" s="50">
        <v>50939.81325957158</v>
      </c>
      <c r="AK144" s="50">
        <v>125.91758035431505</v>
      </c>
      <c r="AL144" s="15">
        <f t="shared" si="39"/>
        <v>-6.827298800350623E-2</v>
      </c>
      <c r="AM144" s="52">
        <f t="shared" si="40"/>
        <v>-6.827298800350623E-2</v>
      </c>
    </row>
    <row r="145" spans="1:39" x14ac:dyDescent="0.2">
      <c r="A145" s="178" t="s">
        <v>337</v>
      </c>
      <c r="B145" s="178" t="s">
        <v>338</v>
      </c>
      <c r="D145" s="61">
        <v>45177.384284499982</v>
      </c>
      <c r="E145" s="66">
        <v>106.01436201025939</v>
      </c>
      <c r="F145" s="49"/>
      <c r="G145" s="81">
        <v>52269.608465723511</v>
      </c>
      <c r="H145" s="74">
        <v>121.32679868283394</v>
      </c>
      <c r="I145" s="83"/>
      <c r="J145" s="96">
        <f t="shared" si="33"/>
        <v>-0.13568542771607617</v>
      </c>
      <c r="K145" s="119">
        <f t="shared" si="34"/>
        <v>-0.12620819834374353</v>
      </c>
      <c r="L145" s="96">
        <v>2.0119073466297044E-2</v>
      </c>
      <c r="M145" s="90">
        <f>INDEX('Pace of change parameters'!$E$20:$I$20,1,$B$6)</f>
        <v>9.0547645222140982E-3</v>
      </c>
      <c r="N145" s="101">
        <f>IF(INDEX('Pace of change parameters'!$E$28:$I$28,1,$B$6)=1,(1+L145)*D145,D145)</f>
        <v>46086.311397934973</v>
      </c>
      <c r="O145" s="87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0.49649037230277482</v>
      </c>
      <c r="P145" s="51">
        <v>6.5767615739074969E-2</v>
      </c>
      <c r="Q145" s="51">
        <v>5.4208198343743463E-2</v>
      </c>
      <c r="R145" s="9">
        <f>IF(INDEX('Pace of change parameters'!$E$29:$I$29,1,$B$6)=1,D145*(1+P145),D145)</f>
        <v>48148.593134219504</v>
      </c>
      <c r="S145" s="96">
        <f>IF(P145&lt;INDEX('Pace of change parameters'!$E$22:$I$22,1,$B$6),INDEX('Pace of change parameters'!$E$22:$I$22,1,$B$6),P145)</f>
        <v>6.5767615739074969E-2</v>
      </c>
      <c r="T145" s="125">
        <v>5.4208198343743463E-2</v>
      </c>
      <c r="U145" s="110">
        <f t="shared" si="35"/>
        <v>48148.593134219504</v>
      </c>
      <c r="V145" s="124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5">
        <f>MIN(S145, S145+(INDEX('Pace of change parameters'!$E$25:$I$25,1,$B$6)-S145)*(1-V145))</f>
        <v>6.5767615739074969E-2</v>
      </c>
      <c r="X145" s="125">
        <v>5.4208198343743463E-2</v>
      </c>
      <c r="Y145" s="101">
        <f t="shared" si="36"/>
        <v>48148.593134219504</v>
      </c>
      <c r="Z145" s="90">
        <v>-0.13268242255289397</v>
      </c>
      <c r="AA145" s="92">
        <f t="shared" si="37"/>
        <v>47041.052159960571</v>
      </c>
      <c r="AB145" s="92">
        <f>IF(INDEX('Pace of change parameters'!$E$27:$I$27,1,$B$6)=1,MAX(AA145,Y145),Y145)</f>
        <v>48148.593134219504</v>
      </c>
      <c r="AC145" s="90">
        <f t="shared" si="38"/>
        <v>6.5767615739074969E-2</v>
      </c>
      <c r="AD145" s="136">
        <v>5.4208198343743463E-2</v>
      </c>
      <c r="AE145" s="50">
        <v>48149</v>
      </c>
      <c r="AF145" s="50">
        <v>111.76215397922074</v>
      </c>
      <c r="AG145" s="15">
        <f t="shared" si="31"/>
        <v>6.5776621700507798E-2</v>
      </c>
      <c r="AH145" s="15">
        <f t="shared" si="32"/>
        <v>5.421710662565804E-2</v>
      </c>
      <c r="AI145" s="50"/>
      <c r="AJ145" s="50">
        <v>54237.402057990003</v>
      </c>
      <c r="AK145" s="50">
        <v>125.89438784269626</v>
      </c>
      <c r="AL145" s="15">
        <f t="shared" si="39"/>
        <v>-0.11225467715950621</v>
      </c>
      <c r="AM145" s="52">
        <f t="shared" si="40"/>
        <v>-0.1122546771595061</v>
      </c>
    </row>
    <row r="146" spans="1:39" x14ac:dyDescent="0.2">
      <c r="A146" s="178" t="s">
        <v>339</v>
      </c>
      <c r="B146" s="178" t="s">
        <v>340</v>
      </c>
      <c r="D146" s="61">
        <v>37015.723310000001</v>
      </c>
      <c r="E146" s="66">
        <v>114.15832681056843</v>
      </c>
      <c r="F146" s="49"/>
      <c r="G146" s="81">
        <v>39798.233733497967</v>
      </c>
      <c r="H146" s="74">
        <v>120.95525777195903</v>
      </c>
      <c r="I146" s="83"/>
      <c r="J146" s="96">
        <f t="shared" si="33"/>
        <v>-6.9915424943995497E-2</v>
      </c>
      <c r="K146" s="119">
        <f t="shared" si="34"/>
        <v>-5.6193761946298215E-2</v>
      </c>
      <c r="L146" s="96">
        <v>2.3941485360650772E-2</v>
      </c>
      <c r="M146" s="90">
        <f>INDEX('Pace of change parameters'!$E$20:$I$20,1,$B$6)</f>
        <v>9.0547645222140982E-3</v>
      </c>
      <c r="N146" s="101">
        <f>IF(INDEX('Pace of change parameters'!$E$28:$I$28,1,$B$6)=1,(1+L146)*D146,D146)</f>
        <v>37901.934707740264</v>
      </c>
      <c r="O146" s="87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1">
        <v>2.3941485360650772E-2</v>
      </c>
      <c r="Q146" s="51">
        <v>9.0547645222140982E-3</v>
      </c>
      <c r="R146" s="9">
        <f>IF(INDEX('Pace of change parameters'!$E$29:$I$29,1,$B$6)=1,D146*(1+P146),D146)</f>
        <v>37901.934707740264</v>
      </c>
      <c r="S146" s="96">
        <f>IF(P146&lt;INDEX('Pace of change parameters'!$E$22:$I$22,1,$B$6),INDEX('Pace of change parameters'!$E$22:$I$22,1,$B$6),P146)</f>
        <v>3.5655436588443112E-2</v>
      </c>
      <c r="T146" s="125">
        <v>2.0598410782060261E-2</v>
      </c>
      <c r="U146" s="110">
        <f t="shared" si="35"/>
        <v>38335.535085255062</v>
      </c>
      <c r="V146" s="124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5">
        <f>MIN(S146, S146+(INDEX('Pace of change parameters'!$E$25:$I$25,1,$B$6)-S146)*(1-V146))</f>
        <v>3.5655436588443112E-2</v>
      </c>
      <c r="X146" s="125">
        <v>2.0598410782060261E-2</v>
      </c>
      <c r="Y146" s="101">
        <f t="shared" si="36"/>
        <v>38335.535085255062</v>
      </c>
      <c r="Z146" s="90">
        <v>-6.318674721300821E-2</v>
      </c>
      <c r="AA146" s="92">
        <f t="shared" si="37"/>
        <v>38687.124950297512</v>
      </c>
      <c r="AB146" s="92">
        <f>IF(INDEX('Pace of change parameters'!$E$27:$I$27,1,$B$6)=1,MAX(AA146,Y146),Y146)</f>
        <v>38335.535085255062</v>
      </c>
      <c r="AC146" s="90">
        <f t="shared" si="38"/>
        <v>3.5655436588443168E-2</v>
      </c>
      <c r="AD146" s="136">
        <v>2.0598410782060261E-2</v>
      </c>
      <c r="AE146" s="50">
        <v>38336</v>
      </c>
      <c r="AF146" s="50">
        <v>116.5112198947395</v>
      </c>
      <c r="AG146" s="15">
        <f t="shared" si="31"/>
        <v>3.5667996514424871E-2</v>
      </c>
      <c r="AH146" s="15">
        <f t="shared" si="32"/>
        <v>2.0610788103748279E-2</v>
      </c>
      <c r="AI146" s="50"/>
      <c r="AJ146" s="50">
        <v>41296.517566552837</v>
      </c>
      <c r="AK146" s="50">
        <v>125.50885953369183</v>
      </c>
      <c r="AL146" s="15">
        <f t="shared" si="39"/>
        <v>-7.168927892725363E-2</v>
      </c>
      <c r="AM146" s="52">
        <f t="shared" si="40"/>
        <v>-7.168927892725363E-2</v>
      </c>
    </row>
    <row r="147" spans="1:39" x14ac:dyDescent="0.2">
      <c r="A147" s="178" t="s">
        <v>341</v>
      </c>
      <c r="B147" s="178" t="s">
        <v>342</v>
      </c>
      <c r="D147" s="61">
        <v>34088.956218000007</v>
      </c>
      <c r="E147" s="66">
        <v>119.27973763252741</v>
      </c>
      <c r="F147" s="49"/>
      <c r="G147" s="81">
        <v>36746.609569167471</v>
      </c>
      <c r="H147" s="74">
        <v>127.05508896670968</v>
      </c>
      <c r="I147" s="83"/>
      <c r="J147" s="96">
        <f t="shared" si="33"/>
        <v>-7.2323770337641924E-2</v>
      </c>
      <c r="K147" s="119">
        <f t="shared" si="34"/>
        <v>-6.1196693476949338E-2</v>
      </c>
      <c r="L147" s="96">
        <v>2.1157941861977614E-2</v>
      </c>
      <c r="M147" s="90">
        <f>INDEX('Pace of change parameters'!$E$20:$I$20,1,$B$6)</f>
        <v>9.0547645222140982E-3</v>
      </c>
      <c r="N147" s="101">
        <f>IF(INDEX('Pace of change parameters'!$E$28:$I$28,1,$B$6)=1,(1+L147)*D147,D147)</f>
        <v>34810.208371795954</v>
      </c>
      <c r="O147" s="87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1">
        <v>2.1157941861977614E-2</v>
      </c>
      <c r="Q147" s="51">
        <v>9.0547645222140982E-3</v>
      </c>
      <c r="R147" s="9">
        <f>IF(INDEX('Pace of change parameters'!$E$29:$I$29,1,$B$6)=1,D147*(1+P147),D147)</f>
        <v>34810.208371795954</v>
      </c>
      <c r="S147" s="96">
        <f>IF(P147&lt;INDEX('Pace of change parameters'!$E$22:$I$22,1,$B$6),INDEX('Pace of change parameters'!$E$22:$I$22,1,$B$6),P147)</f>
        <v>3.5655436588443112E-2</v>
      </c>
      <c r="T147" s="125">
        <v>2.3380429071913067E-2</v>
      </c>
      <c r="U147" s="110">
        <f t="shared" si="35"/>
        <v>35304.41283479712</v>
      </c>
      <c r="V147" s="124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5">
        <f>MIN(S147, S147+(INDEX('Pace of change parameters'!$E$25:$I$25,1,$B$6)-S147)*(1-V147))</f>
        <v>3.5655436588443112E-2</v>
      </c>
      <c r="X147" s="125">
        <v>2.3380429071913067E-2</v>
      </c>
      <c r="Y147" s="101">
        <f t="shared" si="36"/>
        <v>35304.41283479712</v>
      </c>
      <c r="Z147" s="90">
        <v>-6.8152610301988492E-2</v>
      </c>
      <c r="AA147" s="92">
        <f t="shared" si="37"/>
        <v>35531.349288893682</v>
      </c>
      <c r="AB147" s="92">
        <f>IF(INDEX('Pace of change parameters'!$E$27:$I$27,1,$B$6)=1,MAX(AA147,Y147),Y147)</f>
        <v>35304.41283479712</v>
      </c>
      <c r="AC147" s="90">
        <f t="shared" si="38"/>
        <v>3.5655436588443168E-2</v>
      </c>
      <c r="AD147" s="136">
        <v>2.3380429071913067E-2</v>
      </c>
      <c r="AE147" s="50">
        <v>35304</v>
      </c>
      <c r="AF147" s="50">
        <v>122.06712166023492</v>
      </c>
      <c r="AG147" s="15">
        <f t="shared" si="31"/>
        <v>3.5643326073985682E-2</v>
      </c>
      <c r="AH147" s="15">
        <f t="shared" si="32"/>
        <v>2.3368462096175824E-2</v>
      </c>
      <c r="AI147" s="50"/>
      <c r="AJ147" s="50">
        <v>38130.00892818781</v>
      </c>
      <c r="AK147" s="50">
        <v>131.83833103169457</v>
      </c>
      <c r="AL147" s="15">
        <f t="shared" si="39"/>
        <v>-7.4115086978085332E-2</v>
      </c>
      <c r="AM147" s="52">
        <f t="shared" si="40"/>
        <v>-7.4115086978085332E-2</v>
      </c>
    </row>
    <row r="148" spans="1:39" x14ac:dyDescent="0.2">
      <c r="A148" s="178" t="s">
        <v>343</v>
      </c>
      <c r="B148" s="178" t="s">
        <v>344</v>
      </c>
      <c r="D148" s="61">
        <v>23247.066010400009</v>
      </c>
      <c r="E148" s="66">
        <v>110.77997040919904</v>
      </c>
      <c r="F148" s="49"/>
      <c r="G148" s="81">
        <v>27065.035515585776</v>
      </c>
      <c r="H148" s="74">
        <v>128.54696777396956</v>
      </c>
      <c r="I148" s="83"/>
      <c r="J148" s="96">
        <f t="shared" si="33"/>
        <v>-0.14106648790418685</v>
      </c>
      <c r="K148" s="119">
        <f t="shared" si="34"/>
        <v>-0.13821405259446573</v>
      </c>
      <c r="L148" s="96">
        <v>1.2405738025090374E-2</v>
      </c>
      <c r="M148" s="90">
        <f>INDEX('Pace of change parameters'!$E$20:$I$20,1,$B$6)</f>
        <v>9.0547645222140982E-3</v>
      </c>
      <c r="N148" s="101">
        <f>IF(INDEX('Pace of change parameters'!$E$28:$I$28,1,$B$6)=1,(1+L148)*D148,D148)</f>
        <v>23535.463021177013</v>
      </c>
      <c r="O148" s="87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0.62850228241163064</v>
      </c>
      <c r="P148" s="51">
        <v>6.9754846577367191E-2</v>
      </c>
      <c r="Q148" s="51">
        <v>6.6214052594465667E-2</v>
      </c>
      <c r="R148" s="9">
        <f>IF(INDEX('Pace of change parameters'!$E$29:$I$29,1,$B$6)=1,D148*(1+P148),D148)</f>
        <v>24868.661533329388</v>
      </c>
      <c r="S148" s="96">
        <f>IF(P148&lt;INDEX('Pace of change parameters'!$E$22:$I$22,1,$B$6),INDEX('Pace of change parameters'!$E$22:$I$22,1,$B$6),P148)</f>
        <v>6.9754846577367191E-2</v>
      </c>
      <c r="T148" s="125">
        <v>6.6214052594465667E-2</v>
      </c>
      <c r="U148" s="110">
        <f t="shared" si="35"/>
        <v>24868.661533329388</v>
      </c>
      <c r="V148" s="124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5">
        <f>MIN(S148, S148+(INDEX('Pace of change parameters'!$E$25:$I$25,1,$B$6)-S148)*(1-V148))</f>
        <v>6.9754846577367191E-2</v>
      </c>
      <c r="X148" s="125">
        <v>6.6214052594465667E-2</v>
      </c>
      <c r="Y148" s="101">
        <f t="shared" si="36"/>
        <v>24868.661533329388</v>
      </c>
      <c r="Z148" s="90">
        <v>-0.14459932129717368</v>
      </c>
      <c r="AA148" s="92">
        <f t="shared" si="37"/>
        <v>24023.032219445959</v>
      </c>
      <c r="AB148" s="92">
        <f>IF(INDEX('Pace of change parameters'!$E$27:$I$27,1,$B$6)=1,MAX(AA148,Y148),Y148)</f>
        <v>24868.661533329388</v>
      </c>
      <c r="AC148" s="90">
        <f t="shared" si="38"/>
        <v>6.9754846577367191E-2</v>
      </c>
      <c r="AD148" s="136">
        <v>6.6214052594465667E-2</v>
      </c>
      <c r="AE148" s="50">
        <v>24869</v>
      </c>
      <c r="AF148" s="50">
        <v>118.11676876351805</v>
      </c>
      <c r="AG148" s="15">
        <f t="shared" si="31"/>
        <v>6.9769406120943955E-2</v>
      </c>
      <c r="AH148" s="15">
        <f t="shared" si="32"/>
        <v>6.6228563947240193E-2</v>
      </c>
      <c r="AI148" s="50"/>
      <c r="AJ148" s="50">
        <v>28083.95272245484</v>
      </c>
      <c r="AK148" s="50">
        <v>133.38637459020353</v>
      </c>
      <c r="AL148" s="15">
        <f t="shared" si="39"/>
        <v>-0.11447650386778674</v>
      </c>
      <c r="AM148" s="52">
        <f t="shared" si="40"/>
        <v>-0.11447650386778663</v>
      </c>
    </row>
    <row r="149" spans="1:39" x14ac:dyDescent="0.2">
      <c r="A149" s="178" t="s">
        <v>345</v>
      </c>
      <c r="B149" s="178" t="s">
        <v>346</v>
      </c>
      <c r="D149" s="61">
        <v>34940.89445</v>
      </c>
      <c r="E149" s="66">
        <v>115.79801965268112</v>
      </c>
      <c r="F149" s="49"/>
      <c r="G149" s="81">
        <v>40395.046687851638</v>
      </c>
      <c r="H149" s="74">
        <v>132.04849413372253</v>
      </c>
      <c r="I149" s="83"/>
      <c r="J149" s="96">
        <f t="shared" si="33"/>
        <v>-0.13502032266475672</v>
      </c>
      <c r="K149" s="119">
        <f t="shared" si="34"/>
        <v>-0.12306444376855152</v>
      </c>
      <c r="L149" s="96">
        <v>2.3002070892963244E-2</v>
      </c>
      <c r="M149" s="90">
        <f>INDEX('Pace of change parameters'!$E$20:$I$20,1,$B$6)</f>
        <v>9.0547645222140982E-3</v>
      </c>
      <c r="N149" s="101">
        <f>IF(INDEX('Pace of change parameters'!$E$28:$I$28,1,$B$6)=1,(1+L149)*D149,D149)</f>
        <v>35744.607381202448</v>
      </c>
      <c r="O149" s="87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0.46192281569932975</v>
      </c>
      <c r="P149" s="51">
        <v>6.5592414229681095E-2</v>
      </c>
      <c r="Q149" s="51">
        <v>5.106444376855146E-2</v>
      </c>
      <c r="R149" s="9">
        <f>IF(INDEX('Pace of change parameters'!$E$29:$I$29,1,$B$6)=1,D149*(1+P149),D149)</f>
        <v>37232.752072319963</v>
      </c>
      <c r="S149" s="96">
        <f>IF(P149&lt;INDEX('Pace of change parameters'!$E$22:$I$22,1,$B$6),INDEX('Pace of change parameters'!$E$22:$I$22,1,$B$6),P149)</f>
        <v>6.5592414229681095E-2</v>
      </c>
      <c r="T149" s="125">
        <v>5.106444376855146E-2</v>
      </c>
      <c r="U149" s="110">
        <f t="shared" si="35"/>
        <v>37232.752072319963</v>
      </c>
      <c r="V149" s="124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5">
        <f>MIN(S149, S149+(INDEX('Pace of change parameters'!$E$25:$I$25,1,$B$6)-S149)*(1-V149))</f>
        <v>6.5592414229681095E-2</v>
      </c>
      <c r="X149" s="125">
        <v>5.106444376855146E-2</v>
      </c>
      <c r="Y149" s="101">
        <f t="shared" si="36"/>
        <v>37232.752072319963</v>
      </c>
      <c r="Z149" s="90">
        <v>-0.12956196113739971</v>
      </c>
      <c r="AA149" s="92">
        <f t="shared" si="37"/>
        <v>36485.105647482967</v>
      </c>
      <c r="AB149" s="92">
        <f>IF(INDEX('Pace of change parameters'!$E$27:$I$27,1,$B$6)=1,MAX(AA149,Y149),Y149)</f>
        <v>37232.752072319963</v>
      </c>
      <c r="AC149" s="90">
        <f t="shared" si="38"/>
        <v>6.5592414229681095E-2</v>
      </c>
      <c r="AD149" s="136">
        <v>5.106444376855146E-2</v>
      </c>
      <c r="AE149" s="50">
        <v>37233</v>
      </c>
      <c r="AF149" s="50">
        <v>121.71199157344934</v>
      </c>
      <c r="AG149" s="15">
        <f t="shared" si="31"/>
        <v>6.5599509860286398E-2</v>
      </c>
      <c r="AH149" s="15">
        <f t="shared" si="32"/>
        <v>5.1071442659436528E-2</v>
      </c>
      <c r="AI149" s="50"/>
      <c r="AJ149" s="50">
        <v>41915.798734115509</v>
      </c>
      <c r="AK149" s="50">
        <v>137.01972288886378</v>
      </c>
      <c r="AL149" s="15">
        <f t="shared" si="39"/>
        <v>-0.11171918168182615</v>
      </c>
      <c r="AM149" s="52">
        <f t="shared" si="40"/>
        <v>-0.11171918168182615</v>
      </c>
    </row>
    <row r="150" spans="1:39" x14ac:dyDescent="0.2">
      <c r="A150" s="178" t="s">
        <v>347</v>
      </c>
      <c r="B150" s="178" t="s">
        <v>348</v>
      </c>
      <c r="D150" s="61">
        <v>28318.450134400002</v>
      </c>
      <c r="E150" s="66">
        <v>109.19893314824027</v>
      </c>
      <c r="F150" s="49"/>
      <c r="G150" s="81">
        <v>29901.09775025491</v>
      </c>
      <c r="H150" s="74">
        <v>113.92552139790357</v>
      </c>
      <c r="I150" s="83"/>
      <c r="J150" s="96">
        <f t="shared" si="33"/>
        <v>-5.2929415136319435E-2</v>
      </c>
      <c r="K150" s="119">
        <f t="shared" si="34"/>
        <v>-4.1488405685280227E-2</v>
      </c>
      <c r="L150" s="96">
        <v>2.1244568832498478E-2</v>
      </c>
      <c r="M150" s="90">
        <f>INDEX('Pace of change parameters'!$E$20:$I$20,1,$B$6)</f>
        <v>9.0547645222140982E-3</v>
      </c>
      <c r="N150" s="101">
        <f>IF(INDEX('Pace of change parameters'!$E$28:$I$28,1,$B$6)=1,(1+L150)*D150,D150)</f>
        <v>28920.063397509937</v>
      </c>
      <c r="O150" s="87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1">
        <v>2.1244568832498478E-2</v>
      </c>
      <c r="Q150" s="51">
        <v>9.0547645222140982E-3</v>
      </c>
      <c r="R150" s="9">
        <f>IF(INDEX('Pace of change parameters'!$E$29:$I$29,1,$B$6)=1,D150*(1+P150),D150)</f>
        <v>28920.063397509937</v>
      </c>
      <c r="S150" s="96">
        <f>IF(P150&lt;INDEX('Pace of change parameters'!$E$22:$I$22,1,$B$6),INDEX('Pace of change parameters'!$E$22:$I$22,1,$B$6),P150)</f>
        <v>3.5655436588443112E-2</v>
      </c>
      <c r="T150" s="125">
        <v>2.3293620927256731E-2</v>
      </c>
      <c r="U150" s="110">
        <f t="shared" si="35"/>
        <v>29328.156837450089</v>
      </c>
      <c r="V150" s="124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5">
        <f>MIN(S150, S150+(INDEX('Pace of change parameters'!$E$25:$I$25,1,$B$6)-S150)*(1-V150))</f>
        <v>3.5655436588443112E-2</v>
      </c>
      <c r="X150" s="125">
        <v>2.3293620927256731E-2</v>
      </c>
      <c r="Y150" s="101">
        <f t="shared" si="36"/>
        <v>29328.156837450089</v>
      </c>
      <c r="Z150" s="90">
        <v>-4.8590347997969463E-2</v>
      </c>
      <c r="AA150" s="92">
        <f t="shared" si="37"/>
        <v>29519.181932459669</v>
      </c>
      <c r="AB150" s="92">
        <f>IF(INDEX('Pace of change parameters'!$E$27:$I$27,1,$B$6)=1,MAX(AA150,Y150),Y150)</f>
        <v>29328.156837450089</v>
      </c>
      <c r="AC150" s="90">
        <f t="shared" si="38"/>
        <v>3.5655436588443168E-2</v>
      </c>
      <c r="AD150" s="136">
        <v>2.3293620927256731E-2</v>
      </c>
      <c r="AE150" s="50">
        <v>29328</v>
      </c>
      <c r="AF150" s="50">
        <v>111.74197413970299</v>
      </c>
      <c r="AG150" s="15">
        <f t="shared" si="31"/>
        <v>3.5649898239792588E-2</v>
      </c>
      <c r="AH150" s="15">
        <f t="shared" si="32"/>
        <v>2.3288148685578047E-2</v>
      </c>
      <c r="AI150" s="50"/>
      <c r="AJ150" s="50">
        <v>31026.784172667474</v>
      </c>
      <c r="AK150" s="50">
        <v>118.21447472246165</v>
      </c>
      <c r="AL150" s="15">
        <f t="shared" si="39"/>
        <v>-5.4752183249593411E-2</v>
      </c>
      <c r="AM150" s="52">
        <f t="shared" si="40"/>
        <v>-5.4752183249593522E-2</v>
      </c>
    </row>
    <row r="151" spans="1:39" x14ac:dyDescent="0.2">
      <c r="A151" s="178" t="s">
        <v>349</v>
      </c>
      <c r="B151" s="178" t="s">
        <v>350</v>
      </c>
      <c r="D151" s="61">
        <v>30822.17</v>
      </c>
      <c r="E151" s="66">
        <v>115.61811197887361</v>
      </c>
      <c r="F151" s="49"/>
      <c r="G151" s="81">
        <v>32311.161415635655</v>
      </c>
      <c r="H151" s="74">
        <v>119.88799871814273</v>
      </c>
      <c r="I151" s="83"/>
      <c r="J151" s="96">
        <f t="shared" si="33"/>
        <v>-4.6082881283095012E-2</v>
      </c>
      <c r="K151" s="119">
        <f t="shared" si="34"/>
        <v>-3.5615631130081926E-2</v>
      </c>
      <c r="L151" s="96">
        <v>2.0127035300361307E-2</v>
      </c>
      <c r="M151" s="90">
        <f>INDEX('Pace of change parameters'!$E$20:$I$20,1,$B$6)</f>
        <v>9.0547645222140982E-3</v>
      </c>
      <c r="N151" s="101">
        <f>IF(INDEX('Pace of change parameters'!$E$28:$I$28,1,$B$6)=1,(1+L151)*D151,D151)</f>
        <v>31442.528903623737</v>
      </c>
      <c r="O151" s="87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1">
        <v>2.0127035300361307E-2</v>
      </c>
      <c r="Q151" s="51">
        <v>9.0547645222140982E-3</v>
      </c>
      <c r="R151" s="9">
        <f>IF(INDEX('Pace of change parameters'!$E$29:$I$29,1,$B$6)=1,D151*(1+P151),D151)</f>
        <v>31442.528903623737</v>
      </c>
      <c r="S151" s="96">
        <f>IF(P151&lt;INDEX('Pace of change parameters'!$E$22:$I$22,1,$B$6),INDEX('Pace of change parameters'!$E$22:$I$22,1,$B$6),P151)</f>
        <v>3.5655436588443112E-2</v>
      </c>
      <c r="T151" s="125">
        <v>2.4414623405415226E-2</v>
      </c>
      <c r="U151" s="110">
        <f t="shared" si="35"/>
        <v>31921.147927953214</v>
      </c>
      <c r="V151" s="124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5">
        <f>MIN(S151, S151+(INDEX('Pace of change parameters'!$E$25:$I$25,1,$B$6)-S151)*(1-V151))</f>
        <v>3.5655436588443112E-2</v>
      </c>
      <c r="X151" s="125">
        <v>2.4414623405415226E-2</v>
      </c>
      <c r="Y151" s="101">
        <f t="shared" si="36"/>
        <v>31921.147927953214</v>
      </c>
      <c r="Z151" s="90">
        <v>-4.2761086850802932E-2</v>
      </c>
      <c r="AA151" s="92">
        <f t="shared" si="37"/>
        <v>32093.903749969184</v>
      </c>
      <c r="AB151" s="92">
        <f>IF(INDEX('Pace of change parameters'!$E$27:$I$27,1,$B$6)=1,MAX(AA151,Y151),Y151)</f>
        <v>31921.147927953214</v>
      </c>
      <c r="AC151" s="90">
        <f t="shared" si="38"/>
        <v>3.5655436588443168E-2</v>
      </c>
      <c r="AD151" s="136">
        <v>2.4414623405415226E-2</v>
      </c>
      <c r="AE151" s="50">
        <v>31921</v>
      </c>
      <c r="AF151" s="50">
        <v>118.44033576675896</v>
      </c>
      <c r="AG151" s="15">
        <f t="shared" si="31"/>
        <v>3.5650637187453205E-2</v>
      </c>
      <c r="AH151" s="15">
        <f t="shared" si="32"/>
        <v>2.440987609623857E-2</v>
      </c>
      <c r="AI151" s="50"/>
      <c r="AJ151" s="50">
        <v>33527.579488368508</v>
      </c>
      <c r="AK151" s="50">
        <v>124.40142138557898</v>
      </c>
      <c r="AL151" s="15">
        <f t="shared" si="39"/>
        <v>-4.7918147175696646E-2</v>
      </c>
      <c r="AM151" s="52">
        <f t="shared" si="40"/>
        <v>-4.7918147175696535E-2</v>
      </c>
    </row>
    <row r="152" spans="1:39" x14ac:dyDescent="0.2">
      <c r="A152" s="178" t="s">
        <v>351</v>
      </c>
      <c r="B152" s="178" t="s">
        <v>352</v>
      </c>
      <c r="D152" s="61">
        <v>33122.283985799993</v>
      </c>
      <c r="E152" s="66">
        <v>108.76418642905693</v>
      </c>
      <c r="F152" s="49"/>
      <c r="G152" s="81">
        <v>37649.478557766459</v>
      </c>
      <c r="H152" s="74">
        <v>121.69959898711669</v>
      </c>
      <c r="I152" s="83"/>
      <c r="J152" s="96">
        <f t="shared" si="33"/>
        <v>-0.12024587711142631</v>
      </c>
      <c r="K152" s="119">
        <f t="shared" si="34"/>
        <v>-0.10628968924892768</v>
      </c>
      <c r="L152" s="96">
        <v>2.5062143732876629E-2</v>
      </c>
      <c r="M152" s="90">
        <f>INDEX('Pace of change parameters'!$E$20:$I$20,1,$B$6)</f>
        <v>9.0547645222140982E-3</v>
      </c>
      <c r="N152" s="101">
        <f>IF(INDEX('Pace of change parameters'!$E$28:$I$28,1,$B$6)=1,(1+L152)*D152,D152)</f>
        <v>33952.399427813274</v>
      </c>
      <c r="O152" s="87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0.27747385109445816</v>
      </c>
      <c r="P152" s="51">
        <v>5.0697388663860199E-2</v>
      </c>
      <c r="Q152" s="51">
        <v>3.4289689248927724E-2</v>
      </c>
      <c r="R152" s="9">
        <f>IF(INDEX('Pace of change parameters'!$E$29:$I$29,1,$B$6)=1,D152*(1+P152),D152)</f>
        <v>34801.497290462845</v>
      </c>
      <c r="S152" s="96">
        <f>IF(P152&lt;INDEX('Pace of change parameters'!$E$22:$I$22,1,$B$6),INDEX('Pace of change parameters'!$E$22:$I$22,1,$B$6),P152)</f>
        <v>5.0697388663860199E-2</v>
      </c>
      <c r="T152" s="125">
        <v>3.4289689248927724E-2</v>
      </c>
      <c r="U152" s="110">
        <f t="shared" si="35"/>
        <v>34801.497290462845</v>
      </c>
      <c r="V152" s="124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5">
        <f>MIN(S152, S152+(INDEX('Pace of change parameters'!$E$25:$I$25,1,$B$6)-S152)*(1-V152))</f>
        <v>5.0697388663860199E-2</v>
      </c>
      <c r="X152" s="125">
        <v>3.4289689248927724E-2</v>
      </c>
      <c r="Y152" s="101">
        <f t="shared" si="36"/>
        <v>34801.497290462845</v>
      </c>
      <c r="Z152" s="90">
        <v>-0.11291149654771981</v>
      </c>
      <c r="AA152" s="92">
        <f t="shared" si="37"/>
        <v>34655.769663335326</v>
      </c>
      <c r="AB152" s="92">
        <f>IF(INDEX('Pace of change parameters'!$E$27:$I$27,1,$B$6)=1,MAX(AA152,Y152),Y152)</f>
        <v>34801.497290462845</v>
      </c>
      <c r="AC152" s="90">
        <f t="shared" si="38"/>
        <v>5.0697388663860199E-2</v>
      </c>
      <c r="AD152" s="136">
        <v>3.4289689248927724E-2</v>
      </c>
      <c r="AE152" s="50">
        <v>34801</v>
      </c>
      <c r="AF152" s="50">
        <v>112.49206912261425</v>
      </c>
      <c r="AG152" s="15">
        <f t="shared" si="31"/>
        <v>5.0682374890562931E-2</v>
      </c>
      <c r="AH152" s="15">
        <f t="shared" si="32"/>
        <v>3.4274909930842812E-2</v>
      </c>
      <c r="AI152" s="50"/>
      <c r="AJ152" s="50">
        <v>39066.868219422926</v>
      </c>
      <c r="AK152" s="50">
        <v>126.28122295748358</v>
      </c>
      <c r="AL152" s="15">
        <f t="shared" si="39"/>
        <v>-0.10919401564167508</v>
      </c>
      <c r="AM152" s="52">
        <f t="shared" si="40"/>
        <v>-0.10919401564167508</v>
      </c>
    </row>
    <row r="153" spans="1:39" x14ac:dyDescent="0.2">
      <c r="A153" s="178" t="s">
        <v>353</v>
      </c>
      <c r="B153" s="178" t="s">
        <v>354</v>
      </c>
      <c r="D153" s="61">
        <v>33504.20565850001</v>
      </c>
      <c r="E153" s="66">
        <v>109.60477116251532</v>
      </c>
      <c r="F153" s="49"/>
      <c r="G153" s="81">
        <v>36946.790861956149</v>
      </c>
      <c r="H153" s="74">
        <v>118.94085665721863</v>
      </c>
      <c r="I153" s="83"/>
      <c r="J153" s="96">
        <f t="shared" si="33"/>
        <v>-9.3176839534416689E-2</v>
      </c>
      <c r="K153" s="119">
        <f t="shared" si="34"/>
        <v>-7.8493511456785847E-2</v>
      </c>
      <c r="L153" s="96">
        <v>2.5393432083560041E-2</v>
      </c>
      <c r="M153" s="90">
        <f>INDEX('Pace of change parameters'!$E$20:$I$20,1,$B$6)</f>
        <v>9.0547645222140982E-3</v>
      </c>
      <c r="N153" s="101">
        <f>IF(INDEX('Pace of change parameters'!$E$28:$I$28,1,$B$6)=1,(1+L153)*D153,D153)</f>
        <v>34354.992429402759</v>
      </c>
      <c r="O153" s="87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1">
        <v>2.5393432083560041E-2</v>
      </c>
      <c r="Q153" s="51">
        <v>9.0547645222140982E-3</v>
      </c>
      <c r="R153" s="9">
        <f>IF(INDEX('Pace of change parameters'!$E$29:$I$29,1,$B$6)=1,D153*(1+P153),D153)</f>
        <v>34354.992429402759</v>
      </c>
      <c r="S153" s="96">
        <f>IF(P153&lt;INDEX('Pace of change parameters'!$E$22:$I$22,1,$B$6),INDEX('Pace of change parameters'!$E$22:$I$22,1,$B$6),P153)</f>
        <v>3.5655436588443112E-2</v>
      </c>
      <c r="T153" s="125">
        <v>1.915325376078858E-2</v>
      </c>
      <c r="U153" s="110">
        <f t="shared" si="35"/>
        <v>34698.812738802815</v>
      </c>
      <c r="V153" s="124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5">
        <f>MIN(S153, S153+(INDEX('Pace of change parameters'!$E$25:$I$25,1,$B$6)-S153)*(1-V153))</f>
        <v>3.5655436588443112E-2</v>
      </c>
      <c r="X153" s="125">
        <v>1.915325376078858E-2</v>
      </c>
      <c r="Y153" s="101">
        <f t="shared" si="36"/>
        <v>34698.812738802815</v>
      </c>
      <c r="Z153" s="90">
        <v>-8.5321270204015032E-2</v>
      </c>
      <c r="AA153" s="92">
        <f t="shared" si="37"/>
        <v>35066.702927737446</v>
      </c>
      <c r="AB153" s="92">
        <f>IF(INDEX('Pace of change parameters'!$E$27:$I$27,1,$B$6)=1,MAX(AA153,Y153),Y153)</f>
        <v>34698.812738802815</v>
      </c>
      <c r="AC153" s="90">
        <f t="shared" si="38"/>
        <v>3.5655436588443168E-2</v>
      </c>
      <c r="AD153" s="136">
        <v>1.915325376078858E-2</v>
      </c>
      <c r="AE153" s="50">
        <v>34699</v>
      </c>
      <c r="AF153" s="50">
        <v>111.70466199808723</v>
      </c>
      <c r="AG153" s="15">
        <f t="shared" si="31"/>
        <v>3.5661025773248589E-2</v>
      </c>
      <c r="AH153" s="15">
        <f t="shared" si="32"/>
        <v>1.9158753887258406E-2</v>
      </c>
      <c r="AI153" s="50"/>
      <c r="AJ153" s="50">
        <v>38337.726444736414</v>
      </c>
      <c r="AK153" s="50">
        <v>123.41862227396788</v>
      </c>
      <c r="AL153" s="15">
        <f t="shared" si="39"/>
        <v>-9.4912421319026663E-2</v>
      </c>
      <c r="AM153" s="52">
        <f t="shared" si="40"/>
        <v>-9.4912421319026663E-2</v>
      </c>
    </row>
    <row r="154" spans="1:39" x14ac:dyDescent="0.2">
      <c r="A154" s="178" t="s">
        <v>355</v>
      </c>
      <c r="B154" s="178" t="s">
        <v>356</v>
      </c>
      <c r="D154" s="61">
        <v>28293.82892</v>
      </c>
      <c r="E154" s="66">
        <v>120.75124904508888</v>
      </c>
      <c r="F154" s="49"/>
      <c r="G154" s="81">
        <v>34812.355985113405</v>
      </c>
      <c r="H154" s="74">
        <v>145.92819683718645</v>
      </c>
      <c r="I154" s="83"/>
      <c r="J154" s="96">
        <f t="shared" si="33"/>
        <v>-0.18724751257573269</v>
      </c>
      <c r="K154" s="119">
        <f t="shared" si="34"/>
        <v>-0.17252969842550536</v>
      </c>
      <c r="L154" s="96">
        <v>2.7327339163855102E-2</v>
      </c>
      <c r="M154" s="90">
        <f>INDEX('Pace of change parameters'!$E$20:$I$20,1,$B$6)</f>
        <v>9.0547645222140982E-3</v>
      </c>
      <c r="N154" s="101">
        <f>IF(INDEX('Pace of change parameters'!$E$28:$I$28,1,$B$6)=1,(1+L154)*D154,D154)</f>
        <v>29067.023979140933</v>
      </c>
      <c r="O154" s="87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1</v>
      </c>
      <c r="P154" s="51">
        <v>0.11991946603148174</v>
      </c>
      <c r="Q154" s="51">
        <v>0.10000000000000009</v>
      </c>
      <c r="R154" s="9">
        <f>IF(INDEX('Pace of change parameters'!$E$29:$I$29,1,$B$6)=1,D154*(1+P154),D154)</f>
        <v>31686.809776072496</v>
      </c>
      <c r="S154" s="96">
        <f>IF(P154&lt;INDEX('Pace of change parameters'!$E$22:$I$22,1,$B$6),INDEX('Pace of change parameters'!$E$22:$I$22,1,$B$6),P154)</f>
        <v>0.11991946603148174</v>
      </c>
      <c r="T154" s="125">
        <v>0.10000000000000009</v>
      </c>
      <c r="U154" s="110">
        <f t="shared" si="35"/>
        <v>31686.809776072496</v>
      </c>
      <c r="V154" s="124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5">
        <f>MIN(S154, S154+(INDEX('Pace of change parameters'!$E$25:$I$25,1,$B$6)-S154)*(1-V154))</f>
        <v>0.11991946603148174</v>
      </c>
      <c r="X154" s="125">
        <v>0.10000000000000009</v>
      </c>
      <c r="Y154" s="101">
        <f t="shared" si="36"/>
        <v>31686.809776072496</v>
      </c>
      <c r="Z154" s="90">
        <v>-0.1786607106971384</v>
      </c>
      <c r="AA154" s="92">
        <f t="shared" si="37"/>
        <v>29669.187002864826</v>
      </c>
      <c r="AB154" s="92">
        <f>IF(INDEX('Pace of change parameters'!$E$27:$I$27,1,$B$6)=1,MAX(AA154,Y154),Y154)</f>
        <v>31686.809776072496</v>
      </c>
      <c r="AC154" s="90">
        <f t="shared" si="38"/>
        <v>0.11991946603148174</v>
      </c>
      <c r="AD154" s="136">
        <v>0.10000000000000009</v>
      </c>
      <c r="AE154" s="50">
        <v>31687</v>
      </c>
      <c r="AF154" s="50">
        <v>132.82717133989067</v>
      </c>
      <c r="AG154" s="15">
        <f t="shared" si="31"/>
        <v>0.119926189191081</v>
      </c>
      <c r="AH154" s="15">
        <f t="shared" si="32"/>
        <v>0.10000660357801028</v>
      </c>
      <c r="AI154" s="50"/>
      <c r="AJ154" s="50">
        <v>36122.93651268955</v>
      </c>
      <c r="AK154" s="50">
        <v>151.4219546650364</v>
      </c>
      <c r="AL154" s="15">
        <f t="shared" si="39"/>
        <v>-0.12280110480860984</v>
      </c>
      <c r="AM154" s="52">
        <f t="shared" si="40"/>
        <v>-0.12280110480860995</v>
      </c>
    </row>
    <row r="155" spans="1:39" x14ac:dyDescent="0.2">
      <c r="A155" s="178" t="s">
        <v>357</v>
      </c>
      <c r="B155" s="178" t="s">
        <v>358</v>
      </c>
      <c r="D155" s="61">
        <v>23729.97222</v>
      </c>
      <c r="E155" s="66">
        <v>117.14339701439488</v>
      </c>
      <c r="F155" s="49"/>
      <c r="G155" s="81">
        <v>22888.425824095706</v>
      </c>
      <c r="H155" s="74">
        <v>111.12058365734595</v>
      </c>
      <c r="I155" s="83"/>
      <c r="J155" s="96">
        <f t="shared" si="33"/>
        <v>3.6767333951746028E-2</v>
      </c>
      <c r="K155" s="119">
        <f t="shared" si="34"/>
        <v>5.4200699445757339E-2</v>
      </c>
      <c r="L155" s="96">
        <v>2.6022139879555484E-2</v>
      </c>
      <c r="M155" s="90">
        <f>INDEX('Pace of change parameters'!$E$20:$I$20,1,$B$6)</f>
        <v>9.0547645222140982E-3</v>
      </c>
      <c r="N155" s="101">
        <f>IF(INDEX('Pace of change parameters'!$E$28:$I$28,1,$B$6)=1,(1+L155)*D155,D155)</f>
        <v>24347.476876446806</v>
      </c>
      <c r="O155" s="87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1">
        <v>2.6022139879555484E-2</v>
      </c>
      <c r="Q155" s="51">
        <v>9.0547645222140982E-3</v>
      </c>
      <c r="R155" s="9">
        <f>IF(INDEX('Pace of change parameters'!$E$29:$I$29,1,$B$6)=1,D155*(1+P155),D155)</f>
        <v>24347.476876446806</v>
      </c>
      <c r="S155" s="96">
        <f>IF(P155&lt;INDEX('Pace of change parameters'!$E$22:$I$22,1,$B$6),INDEX('Pace of change parameters'!$E$22:$I$22,1,$B$6),P155)</f>
        <v>3.5655436588443112E-2</v>
      </c>
      <c r="T155" s="125">
        <v>1.8528754959984184E-2</v>
      </c>
      <c r="U155" s="110">
        <f t="shared" si="35"/>
        <v>24576.074739735726</v>
      </c>
      <c r="V155" s="124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5">
        <f>MIN(S155, S155+(INDEX('Pace of change parameters'!$E$25:$I$25,1,$B$6)-S155)*(1-V155))</f>
        <v>3.5655436588443112E-2</v>
      </c>
      <c r="X155" s="125">
        <v>1.8528754959984184E-2</v>
      </c>
      <c r="Y155" s="101">
        <f t="shared" si="36"/>
        <v>24576.074739735726</v>
      </c>
      <c r="Z155" s="90">
        <v>0</v>
      </c>
      <c r="AA155" s="92">
        <f t="shared" si="37"/>
        <v>23750.106234486724</v>
      </c>
      <c r="AB155" s="92">
        <f>IF(INDEX('Pace of change parameters'!$E$27:$I$27,1,$B$6)=1,MAX(AA155,Y155),Y155)</f>
        <v>24576.074739735726</v>
      </c>
      <c r="AC155" s="90">
        <f t="shared" si="38"/>
        <v>3.5655436588443168E-2</v>
      </c>
      <c r="AD155" s="136">
        <v>1.8528754959984184E-2</v>
      </c>
      <c r="AE155" s="50">
        <v>24576</v>
      </c>
      <c r="AF155" s="50">
        <v>119.31355546033181</v>
      </c>
      <c r="AG155" s="15">
        <f t="shared" si="31"/>
        <v>3.5652286996229687E-2</v>
      </c>
      <c r="AH155" s="15">
        <f t="shared" si="32"/>
        <v>1.8525657452722388E-2</v>
      </c>
      <c r="AI155" s="50"/>
      <c r="AJ155" s="50">
        <v>23750.106234486724</v>
      </c>
      <c r="AK155" s="50">
        <v>115.30393950997738</v>
      </c>
      <c r="AL155" s="15">
        <f t="shared" si="39"/>
        <v>3.4774318790794512E-2</v>
      </c>
      <c r="AM155" s="52">
        <f t="shared" si="40"/>
        <v>3.4774318790794512E-2</v>
      </c>
    </row>
    <row r="156" spans="1:39" x14ac:dyDescent="0.2">
      <c r="A156" s="178" t="s">
        <v>359</v>
      </c>
      <c r="B156" s="178" t="s">
        <v>360</v>
      </c>
      <c r="D156" s="61">
        <v>51099.410759999999</v>
      </c>
      <c r="E156" s="66">
        <v>133.09252448956735</v>
      </c>
      <c r="F156" s="49"/>
      <c r="G156" s="81">
        <v>51746.755256047923</v>
      </c>
      <c r="H156" s="74">
        <v>133.21237098011881</v>
      </c>
      <c r="I156" s="83"/>
      <c r="J156" s="96">
        <f t="shared" si="33"/>
        <v>-1.2509856759999716E-2</v>
      </c>
      <c r="K156" s="119">
        <f t="shared" si="34"/>
        <v>-8.9966487098513959E-4</v>
      </c>
      <c r="L156" s="96">
        <v>2.0918497565856287E-2</v>
      </c>
      <c r="M156" s="90">
        <f>INDEX('Pace of change parameters'!$E$20:$I$20,1,$B$6)</f>
        <v>9.0547645222140982E-3</v>
      </c>
      <c r="N156" s="101">
        <f>IF(INDEX('Pace of change parameters'!$E$28:$I$28,1,$B$6)=1,(1+L156)*D156,D156)</f>
        <v>52168.333659599746</v>
      </c>
      <c r="O156" s="87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1">
        <v>2.0918497565856287E-2</v>
      </c>
      <c r="Q156" s="51">
        <v>9.0547645222140982E-3</v>
      </c>
      <c r="R156" s="9">
        <f>IF(INDEX('Pace of change parameters'!$E$29:$I$29,1,$B$6)=1,D156*(1+P156),D156)</f>
        <v>52168.333659599746</v>
      </c>
      <c r="S156" s="96">
        <f>IF(P156&lt;INDEX('Pace of change parameters'!$E$22:$I$22,1,$B$6),INDEX('Pace of change parameters'!$E$22:$I$22,1,$B$6),P156)</f>
        <v>3.5655436588443112E-2</v>
      </c>
      <c r="T156" s="125">
        <v>2.3620450784799907E-2</v>
      </c>
      <c r="U156" s="110">
        <f t="shared" si="35"/>
        <v>52921.382560059988</v>
      </c>
      <c r="V156" s="124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5">
        <f>MIN(S156, S156+(INDEX('Pace of change parameters'!$E$25:$I$25,1,$B$6)-S156)*(1-V156))</f>
        <v>3.5655436588443112E-2</v>
      </c>
      <c r="X156" s="125">
        <v>2.3620450784799907E-2</v>
      </c>
      <c r="Y156" s="101">
        <f t="shared" si="36"/>
        <v>52921.382560059988</v>
      </c>
      <c r="Z156" s="90">
        <v>-8.3023431346194165E-3</v>
      </c>
      <c r="AA156" s="92">
        <f t="shared" si="37"/>
        <v>53249.071803334213</v>
      </c>
      <c r="AB156" s="92">
        <f>IF(INDEX('Pace of change parameters'!$E$27:$I$27,1,$B$6)=1,MAX(AA156,Y156),Y156)</f>
        <v>52921.382560059988</v>
      </c>
      <c r="AC156" s="90">
        <f t="shared" si="38"/>
        <v>3.5655436588443168E-2</v>
      </c>
      <c r="AD156" s="136">
        <v>2.3620450784799907E-2</v>
      </c>
      <c r="AE156" s="50">
        <v>52921</v>
      </c>
      <c r="AF156" s="50">
        <v>136.23524508456842</v>
      </c>
      <c r="AG156" s="15">
        <f t="shared" si="31"/>
        <v>3.5647950003875994E-2</v>
      </c>
      <c r="AH156" s="15">
        <f t="shared" si="32"/>
        <v>2.3613051199185886E-2</v>
      </c>
      <c r="AI156" s="50"/>
      <c r="AJ156" s="50">
        <v>53694.864997107259</v>
      </c>
      <c r="AK156" s="50">
        <v>138.22741619893276</v>
      </c>
      <c r="AL156" s="15">
        <f t="shared" si="39"/>
        <v>-1.4412271958388345E-2</v>
      </c>
      <c r="AM156" s="52">
        <f t="shared" si="40"/>
        <v>-1.4412271958388234E-2</v>
      </c>
    </row>
    <row r="157" spans="1:39" x14ac:dyDescent="0.2">
      <c r="A157" s="178" t="s">
        <v>361</v>
      </c>
      <c r="B157" s="178" t="s">
        <v>362</v>
      </c>
      <c r="D157" s="61">
        <v>39178.718099999998</v>
      </c>
      <c r="E157" s="66">
        <v>125.25125591030719</v>
      </c>
      <c r="F157" s="49"/>
      <c r="G157" s="81">
        <v>42081.539202699721</v>
      </c>
      <c r="H157" s="74">
        <v>132.59239429426981</v>
      </c>
      <c r="I157" s="83"/>
      <c r="J157" s="96">
        <f t="shared" si="33"/>
        <v>-6.8980868040907972E-2</v>
      </c>
      <c r="K157" s="119">
        <f t="shared" si="34"/>
        <v>-5.5366210279527928E-2</v>
      </c>
      <c r="L157" s="96">
        <v>2.3810567931486393E-2</v>
      </c>
      <c r="M157" s="90">
        <f>INDEX('Pace of change parameters'!$E$20:$I$20,1,$B$6)</f>
        <v>9.0547645222140982E-3</v>
      </c>
      <c r="N157" s="101">
        <f>IF(INDEX('Pace of change parameters'!$E$28:$I$28,1,$B$6)=1,(1+L157)*D157,D157)</f>
        <v>40111.585628788605</v>
      </c>
      <c r="O157" s="87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1">
        <v>2.3810567931486393E-2</v>
      </c>
      <c r="Q157" s="51">
        <v>9.0547645222140982E-3</v>
      </c>
      <c r="R157" s="9">
        <f>IF(INDEX('Pace of change parameters'!$E$29:$I$29,1,$B$6)=1,D157*(1+P157),D157)</f>
        <v>40111.585628788605</v>
      </c>
      <c r="S157" s="96">
        <f>IF(P157&lt;INDEX('Pace of change parameters'!$E$22:$I$22,1,$B$6),INDEX('Pace of change parameters'!$E$22:$I$22,1,$B$6),P157)</f>
        <v>3.5655436588443112E-2</v>
      </c>
      <c r="T157" s="125">
        <v>2.0728917463993302E-2</v>
      </c>
      <c r="U157" s="110">
        <f t="shared" si="35"/>
        <v>40575.652398831036</v>
      </c>
      <c r="V157" s="124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5">
        <f>MIN(S157, S157+(INDEX('Pace of change parameters'!$E$25:$I$25,1,$B$6)-S157)*(1-V157))</f>
        <v>3.5655436588443112E-2</v>
      </c>
      <c r="X157" s="125">
        <v>2.0728917463993302E-2</v>
      </c>
      <c r="Y157" s="101">
        <f t="shared" si="36"/>
        <v>40575.652398831036</v>
      </c>
      <c r="Z157" s="90">
        <v>-6.2365327161372774E-2</v>
      </c>
      <c r="AA157" s="92">
        <f t="shared" si="37"/>
        <v>40942.55180220645</v>
      </c>
      <c r="AB157" s="92">
        <f>IF(INDEX('Pace of change parameters'!$E$27:$I$27,1,$B$6)=1,MAX(AA157,Y157),Y157)</f>
        <v>40575.652398831036</v>
      </c>
      <c r="AC157" s="90">
        <f t="shared" si="38"/>
        <v>3.5655436588443168E-2</v>
      </c>
      <c r="AD157" s="136">
        <v>2.0728917463993302E-2</v>
      </c>
      <c r="AE157" s="50">
        <v>40576</v>
      </c>
      <c r="AF157" s="50">
        <v>127.84867409363051</v>
      </c>
      <c r="AG157" s="15">
        <f t="shared" si="31"/>
        <v>3.5664308781966136E-2</v>
      </c>
      <c r="AH157" s="15">
        <f t="shared" si="32"/>
        <v>2.0737661785869221E-2</v>
      </c>
      <c r="AI157" s="50"/>
      <c r="AJ157" s="50">
        <v>43665.782621130646</v>
      </c>
      <c r="AK157" s="50">
        <v>137.58409925503366</v>
      </c>
      <c r="AL157" s="15">
        <f t="shared" si="39"/>
        <v>-7.0759813191472398E-2</v>
      </c>
      <c r="AM157" s="52">
        <f t="shared" si="40"/>
        <v>-7.0759813191472287E-2</v>
      </c>
    </row>
    <row r="158" spans="1:39" x14ac:dyDescent="0.2">
      <c r="A158" s="178" t="s">
        <v>363</v>
      </c>
      <c r="B158" s="178" t="s">
        <v>364</v>
      </c>
      <c r="D158" s="61">
        <v>27268.124601700008</v>
      </c>
      <c r="E158" s="66">
        <v>123.57361497713711</v>
      </c>
      <c r="F158" s="49"/>
      <c r="G158" s="81">
        <v>25085.380239952465</v>
      </c>
      <c r="H158" s="74">
        <v>112.15426421034523</v>
      </c>
      <c r="I158" s="83"/>
      <c r="J158" s="96">
        <f t="shared" si="33"/>
        <v>8.7012608175305761E-2</v>
      </c>
      <c r="K158" s="119">
        <f t="shared" si="34"/>
        <v>0.10181824870586187</v>
      </c>
      <c r="L158" s="96">
        <v>2.2798581297475806E-2</v>
      </c>
      <c r="M158" s="90">
        <f>INDEX('Pace of change parameters'!$E$20:$I$20,1,$B$6)</f>
        <v>9.0547645222140982E-3</v>
      </c>
      <c r="N158" s="101">
        <f>IF(INDEX('Pace of change parameters'!$E$28:$I$28,1,$B$6)=1,(1+L158)*D158,D158)</f>
        <v>27889.799157261565</v>
      </c>
      <c r="O158" s="87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1">
        <v>2.2798581297475806E-2</v>
      </c>
      <c r="Q158" s="51">
        <v>9.0547645222140982E-3</v>
      </c>
      <c r="R158" s="9">
        <f>IF(INDEX('Pace of change parameters'!$E$29:$I$29,1,$B$6)=1,D158*(1+P158),D158)</f>
        <v>27889.799157261565</v>
      </c>
      <c r="S158" s="96">
        <f>IF(P158&lt;INDEX('Pace of change parameters'!$E$22:$I$22,1,$B$6),INDEX('Pace of change parameters'!$E$22:$I$22,1,$B$6),P158)</f>
        <v>3.5655436588443112E-2</v>
      </c>
      <c r="T158" s="125">
        <v>2.1738856312472299E-2</v>
      </c>
      <c r="U158" s="110">
        <f t="shared" si="35"/>
        <v>28240.381489321691</v>
      </c>
      <c r="V158" s="124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0.25974783649388489</v>
      </c>
      <c r="W158" s="125">
        <f>MIN(S158, S158+(INDEX('Pace of change parameters'!$E$25:$I$25,1,$B$6)-S158)*(1-V158))</f>
        <v>3.0769772309302758E-2</v>
      </c>
      <c r="X158" s="125">
        <v>1.6918842960020664E-2</v>
      </c>
      <c r="Y158" s="101">
        <f t="shared" si="36"/>
        <v>28107.158586996014</v>
      </c>
      <c r="Z158" s="90">
        <v>0</v>
      </c>
      <c r="AA158" s="92">
        <f t="shared" si="37"/>
        <v>26029.769378205092</v>
      </c>
      <c r="AB158" s="92">
        <f>IF(INDEX('Pace of change parameters'!$E$27:$I$27,1,$B$6)=1,MAX(AA158,Y158),Y158)</f>
        <v>28107.158586996014</v>
      </c>
      <c r="AC158" s="90">
        <f t="shared" si="38"/>
        <v>3.0769772309302779E-2</v>
      </c>
      <c r="AD158" s="136">
        <v>1.6918842960020664E-2</v>
      </c>
      <c r="AE158" s="50">
        <v>28107</v>
      </c>
      <c r="AF158" s="50">
        <v>125.66362853609856</v>
      </c>
      <c r="AG158" s="15">
        <f t="shared" si="31"/>
        <v>3.0763956471274723E-2</v>
      </c>
      <c r="AH158" s="15">
        <f t="shared" si="32"/>
        <v>1.6913105272093221E-2</v>
      </c>
      <c r="AI158" s="50"/>
      <c r="AJ158" s="50">
        <v>26029.769378205092</v>
      </c>
      <c r="AK158" s="50">
        <v>116.37653502768271</v>
      </c>
      <c r="AL158" s="15">
        <f t="shared" si="39"/>
        <v>7.9802113941669806E-2</v>
      </c>
      <c r="AM158" s="52">
        <f t="shared" si="40"/>
        <v>7.9802113941669806E-2</v>
      </c>
    </row>
    <row r="159" spans="1:39" x14ac:dyDescent="0.2">
      <c r="A159" s="178" t="s">
        <v>365</v>
      </c>
      <c r="B159" s="178" t="s">
        <v>366</v>
      </c>
      <c r="D159" s="61">
        <v>48524.44</v>
      </c>
      <c r="E159" s="66">
        <v>130.66121666451252</v>
      </c>
      <c r="F159" s="49"/>
      <c r="G159" s="81">
        <v>49188.360906131173</v>
      </c>
      <c r="H159" s="74">
        <v>130.2306518645311</v>
      </c>
      <c r="I159" s="83"/>
      <c r="J159" s="96">
        <f t="shared" si="33"/>
        <v>-1.349752042761021E-2</v>
      </c>
      <c r="K159" s="119">
        <f t="shared" si="34"/>
        <v>3.3061709652602023E-3</v>
      </c>
      <c r="L159" s="96">
        <v>2.6242602579028995E-2</v>
      </c>
      <c r="M159" s="90">
        <f>INDEX('Pace of change parameters'!$E$20:$I$20,1,$B$6)</f>
        <v>9.0547645222140982E-3</v>
      </c>
      <c r="N159" s="101">
        <f>IF(INDEX('Pace of change parameters'!$E$28:$I$28,1,$B$6)=1,(1+L159)*D159,D159)</f>
        <v>49797.847594289939</v>
      </c>
      <c r="O159" s="87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1">
        <v>2.6242602579028995E-2</v>
      </c>
      <c r="Q159" s="51">
        <v>9.0547645222140982E-3</v>
      </c>
      <c r="R159" s="9">
        <f>IF(INDEX('Pace of change parameters'!$E$29:$I$29,1,$B$6)=1,D159*(1+P159),D159)</f>
        <v>49797.847594289939</v>
      </c>
      <c r="S159" s="96">
        <f>IF(P159&lt;INDEX('Pace of change parameters'!$E$22:$I$22,1,$B$6),INDEX('Pace of change parameters'!$E$22:$I$22,1,$B$6),P159)</f>
        <v>3.5655436588443112E-2</v>
      </c>
      <c r="T159" s="125">
        <v>1.8309949388820357E-2</v>
      </c>
      <c r="U159" s="110">
        <f t="shared" si="35"/>
        <v>50254.600093409717</v>
      </c>
      <c r="V159" s="124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5">
        <f>MIN(S159, S159+(INDEX('Pace of change parameters'!$E$25:$I$25,1,$B$6)-S159)*(1-V159))</f>
        <v>3.5655436588443112E-2</v>
      </c>
      <c r="X159" s="125">
        <v>1.8309949388820357E-2</v>
      </c>
      <c r="Y159" s="101">
        <f t="shared" si="36"/>
        <v>50254.600093409717</v>
      </c>
      <c r="Z159" s="90">
        <v>-4.1276697836929443E-3</v>
      </c>
      <c r="AA159" s="92">
        <f t="shared" si="37"/>
        <v>50829.477887911969</v>
      </c>
      <c r="AB159" s="92">
        <f>IF(INDEX('Pace of change parameters'!$E$27:$I$27,1,$B$6)=1,MAX(AA159,Y159),Y159)</f>
        <v>50254.600093409717</v>
      </c>
      <c r="AC159" s="90">
        <f t="shared" si="38"/>
        <v>3.5655436588443168E-2</v>
      </c>
      <c r="AD159" s="136">
        <v>1.8309949388820357E-2</v>
      </c>
      <c r="AE159" s="50">
        <v>50255</v>
      </c>
      <c r="AF159" s="50">
        <v>133.05467571773121</v>
      </c>
      <c r="AG159" s="15">
        <f t="shared" si="31"/>
        <v>3.5663677932192384E-2</v>
      </c>
      <c r="AH159" s="15">
        <f t="shared" si="32"/>
        <v>1.8318052703918841E-2</v>
      </c>
      <c r="AI159" s="50"/>
      <c r="AJ159" s="50">
        <v>51040.154792604415</v>
      </c>
      <c r="AK159" s="50">
        <v>135.13344432420229</v>
      </c>
      <c r="AL159" s="15">
        <f t="shared" si="39"/>
        <v>-1.5383080160998652E-2</v>
      </c>
      <c r="AM159" s="52">
        <f t="shared" si="40"/>
        <v>-1.5383080160998763E-2</v>
      </c>
    </row>
    <row r="160" spans="1:39" x14ac:dyDescent="0.2">
      <c r="A160" s="178" t="s">
        <v>367</v>
      </c>
      <c r="B160" s="178" t="s">
        <v>368</v>
      </c>
      <c r="D160" s="61">
        <v>30441.4</v>
      </c>
      <c r="E160" s="66">
        <v>101.17791737295177</v>
      </c>
      <c r="F160" s="49"/>
      <c r="G160" s="81">
        <v>35703.486330208296</v>
      </c>
      <c r="H160" s="74">
        <v>116.53192086870949</v>
      </c>
      <c r="I160" s="83"/>
      <c r="J160" s="96">
        <f t="shared" si="33"/>
        <v>-0.14738298331824551</v>
      </c>
      <c r="K160" s="119">
        <f t="shared" si="34"/>
        <v>-0.13175791990124563</v>
      </c>
      <c r="L160" s="96">
        <v>2.7546706834421508E-2</v>
      </c>
      <c r="M160" s="90">
        <f>INDEX('Pace of change parameters'!$E$20:$I$20,1,$B$6)</f>
        <v>9.0547645222140982E-3</v>
      </c>
      <c r="N160" s="101">
        <f>IF(INDEX('Pace of change parameters'!$E$28:$I$28,1,$B$6)=1,(1+L160)*D160,D160)</f>
        <v>31279.96032142936</v>
      </c>
      <c r="O160" s="87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0.5575130474143003</v>
      </c>
      <c r="P160" s="51">
        <v>7.9179048474973701E-2</v>
      </c>
      <c r="Q160" s="51">
        <v>5.9757919901245682E-2</v>
      </c>
      <c r="R160" s="9">
        <f>IF(INDEX('Pace of change parameters'!$E$29:$I$29,1,$B$6)=1,D160*(1+P160),D160)</f>
        <v>32851.721086246063</v>
      </c>
      <c r="S160" s="96">
        <f>IF(P160&lt;INDEX('Pace of change parameters'!$E$22:$I$22,1,$B$6),INDEX('Pace of change parameters'!$E$22:$I$22,1,$B$6),P160)</f>
        <v>7.9179048474973701E-2</v>
      </c>
      <c r="T160" s="125">
        <v>5.9757919901245682E-2</v>
      </c>
      <c r="U160" s="110">
        <f t="shared" si="35"/>
        <v>32851.721086246063</v>
      </c>
      <c r="V160" s="124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5">
        <f>MIN(S160, S160+(INDEX('Pace of change parameters'!$E$25:$I$25,1,$B$6)-S160)*(1-V160))</f>
        <v>7.9179048474973701E-2</v>
      </c>
      <c r="X160" s="125">
        <v>5.9757919901245682E-2</v>
      </c>
      <c r="Y160" s="101">
        <f t="shared" si="36"/>
        <v>32851.721086246063</v>
      </c>
      <c r="Z160" s="90">
        <v>-0.13819102431321617</v>
      </c>
      <c r="AA160" s="92">
        <f t="shared" si="37"/>
        <v>31927.967337993294</v>
      </c>
      <c r="AB160" s="92">
        <f>IF(INDEX('Pace of change parameters'!$E$27:$I$27,1,$B$6)=1,MAX(AA160,Y160),Y160)</f>
        <v>32851.721086246063</v>
      </c>
      <c r="AC160" s="90">
        <f t="shared" si="38"/>
        <v>7.9179048474973701E-2</v>
      </c>
      <c r="AD160" s="136">
        <v>5.9757919901245682E-2</v>
      </c>
      <c r="AE160" s="50">
        <v>32852</v>
      </c>
      <c r="AF160" s="50">
        <v>107.22500959632504</v>
      </c>
      <c r="AG160" s="15">
        <f t="shared" si="31"/>
        <v>7.9188210791881986E-2</v>
      </c>
      <c r="AH160" s="15">
        <f t="shared" si="32"/>
        <v>5.9766917331210534E-2</v>
      </c>
      <c r="AI160" s="50"/>
      <c r="AJ160" s="50">
        <v>37047.615235788871</v>
      </c>
      <c r="AK160" s="50">
        <v>120.91899729631133</v>
      </c>
      <c r="AL160" s="15">
        <f t="shared" si="39"/>
        <v>-0.11324926608867947</v>
      </c>
      <c r="AM160" s="52">
        <f t="shared" si="40"/>
        <v>-0.11324926608867958</v>
      </c>
    </row>
    <row r="161" spans="1:39" x14ac:dyDescent="0.2">
      <c r="A161" s="178" t="s">
        <v>369</v>
      </c>
      <c r="B161" s="178" t="s">
        <v>370</v>
      </c>
      <c r="D161" s="61">
        <v>22725.324209999999</v>
      </c>
      <c r="E161" s="66">
        <v>108.32621914713087</v>
      </c>
      <c r="F161" s="49"/>
      <c r="G161" s="81">
        <v>24024.095996015374</v>
      </c>
      <c r="H161" s="74">
        <v>113.01220029854139</v>
      </c>
      <c r="I161" s="83"/>
      <c r="J161" s="96">
        <f t="shared" si="33"/>
        <v>-5.4061213634460592E-2</v>
      </c>
      <c r="K161" s="119">
        <f t="shared" si="34"/>
        <v>-4.1464382951855505E-2</v>
      </c>
      <c r="L161" s="96">
        <v>2.2492094930241624E-2</v>
      </c>
      <c r="M161" s="90">
        <f>INDEX('Pace of change parameters'!$E$20:$I$20,1,$B$6)</f>
        <v>9.0547645222140982E-3</v>
      </c>
      <c r="N161" s="101">
        <f>IF(INDEX('Pace of change parameters'!$E$28:$I$28,1,$B$6)=1,(1+L161)*D161,D161)</f>
        <v>23236.464359451838</v>
      </c>
      <c r="O161" s="87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1">
        <v>2.2492094930241624E-2</v>
      </c>
      <c r="Q161" s="51">
        <v>9.0547645222140982E-3</v>
      </c>
      <c r="R161" s="9">
        <f>IF(INDEX('Pace of change parameters'!$E$29:$I$29,1,$B$6)=1,D161*(1+P161),D161)</f>
        <v>23236.464359451838</v>
      </c>
      <c r="S161" s="96">
        <f>IF(P161&lt;INDEX('Pace of change parameters'!$E$22:$I$22,1,$B$6),INDEX('Pace of change parameters'!$E$22:$I$22,1,$B$6),P161)</f>
        <v>3.5655436588443112E-2</v>
      </c>
      <c r="T161" s="125">
        <v>2.2045116900584416E-2</v>
      </c>
      <c r="U161" s="110">
        <f t="shared" ref="U161:U217" si="41">D161*(1+S161)</f>
        <v>23535.605566321465</v>
      </c>
      <c r="V161" s="124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5">
        <f>MIN(S161, S161+(INDEX('Pace of change parameters'!$E$25:$I$25,1,$B$6)-S161)*(1-V161))</f>
        <v>3.5655436588443112E-2</v>
      </c>
      <c r="X161" s="125">
        <v>2.2045116900584416E-2</v>
      </c>
      <c r="Y161" s="101">
        <f t="shared" ref="Y161:Y217" si="42">D161*(1+W161)</f>
        <v>23535.605566321465</v>
      </c>
      <c r="Z161" s="90">
        <v>-4.8566503257245319E-2</v>
      </c>
      <c r="AA161" s="92">
        <f t="shared" si="37"/>
        <v>23717.839392870501</v>
      </c>
      <c r="AB161" s="92">
        <f>IF(INDEX('Pace of change parameters'!$E$27:$I$27,1,$B$6)=1,MAX(AA161,Y161),Y161)</f>
        <v>23535.605566321465</v>
      </c>
      <c r="AC161" s="90">
        <f t="shared" ref="AC161:AC217" si="43">AB161/D161-1</f>
        <v>3.5655436588443168E-2</v>
      </c>
      <c r="AD161" s="136">
        <v>2.2045116900584416E-2</v>
      </c>
      <c r="AE161" s="50">
        <v>23536</v>
      </c>
      <c r="AF161" s="50">
        <v>110.71613877448843</v>
      </c>
      <c r="AG161" s="15">
        <f t="shared" ref="AG161:AG217" si="44">AE161/D161 - 1</f>
        <v>3.5672793158360028E-2</v>
      </c>
      <c r="AH161" s="15">
        <f t="shared" ref="AH161:AH217" si="45">AF161/E161 - 1</f>
        <v>2.2062245374884881E-2</v>
      </c>
      <c r="AI161" s="50"/>
      <c r="AJ161" s="50">
        <v>24928.530973598092</v>
      </c>
      <c r="AK161" s="50">
        <v>117.26676982992096</v>
      </c>
      <c r="AL161" s="15">
        <f t="shared" ref="AL161:AL217" si="46">AE161/AJ161-1</f>
        <v>-5.5860932000883934E-2</v>
      </c>
      <c r="AM161" s="52">
        <f t="shared" ref="AM161:AM217" si="47">AF161/AK161-1</f>
        <v>-5.5860932000884045E-2</v>
      </c>
    </row>
    <row r="162" spans="1:39" x14ac:dyDescent="0.2">
      <c r="A162" s="178" t="s">
        <v>371</v>
      </c>
      <c r="B162" s="178" t="s">
        <v>372</v>
      </c>
      <c r="D162" s="61">
        <v>40720.785089999998</v>
      </c>
      <c r="E162" s="66">
        <v>130.41418223685474</v>
      </c>
      <c r="F162" s="49"/>
      <c r="G162" s="81">
        <v>42048.973214209167</v>
      </c>
      <c r="H162" s="74">
        <v>132.74162636763586</v>
      </c>
      <c r="I162" s="83"/>
      <c r="J162" s="96">
        <f t="shared" si="33"/>
        <v>-3.1586695766458117E-2</v>
      </c>
      <c r="K162" s="119">
        <f t="shared" si="34"/>
        <v>-1.7533641815831946E-2</v>
      </c>
      <c r="L162" s="96">
        <v>2.3697583846335357E-2</v>
      </c>
      <c r="M162" s="90">
        <f>INDEX('Pace of change parameters'!$E$20:$I$20,1,$B$6)</f>
        <v>9.0547645222140982E-3</v>
      </c>
      <c r="N162" s="101">
        <f>IF(INDEX('Pace of change parameters'!$E$28:$I$28,1,$B$6)=1,(1+L162)*D162,D162)</f>
        <v>41685.769308958872</v>
      </c>
      <c r="O162" s="87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1">
        <v>2.3697583846335357E-2</v>
      </c>
      <c r="Q162" s="51">
        <v>9.0547645222140982E-3</v>
      </c>
      <c r="R162" s="9">
        <f>IF(INDEX('Pace of change parameters'!$E$29:$I$29,1,$B$6)=1,D162*(1+P162),D162)</f>
        <v>41685.769308958872</v>
      </c>
      <c r="S162" s="96">
        <f>IF(P162&lt;INDEX('Pace of change parameters'!$E$22:$I$22,1,$B$6),INDEX('Pace of change parameters'!$E$22:$I$22,1,$B$6),P162)</f>
        <v>3.5655436588443112E-2</v>
      </c>
      <c r="T162" s="125">
        <v>2.0841573901545507E-2</v>
      </c>
      <c r="U162" s="110">
        <f t="shared" si="41"/>
        <v>42172.702460608118</v>
      </c>
      <c r="V162" s="124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5">
        <f>MIN(S162, S162+(INDEX('Pace of change parameters'!$E$25:$I$25,1,$B$6)-S162)*(1-V162))</f>
        <v>3.5655436588443112E-2</v>
      </c>
      <c r="X162" s="125">
        <v>2.0841573901545507E-2</v>
      </c>
      <c r="Y162" s="101">
        <f t="shared" si="42"/>
        <v>42172.702460608118</v>
      </c>
      <c r="Z162" s="90">
        <v>-2.4813073219028037E-2</v>
      </c>
      <c r="AA162" s="92">
        <f t="shared" si="37"/>
        <v>42549.346843121057</v>
      </c>
      <c r="AB162" s="92">
        <f>IF(INDEX('Pace of change parameters'!$E$27:$I$27,1,$B$6)=1,MAX(AA162,Y162),Y162)</f>
        <v>42172.702460608118</v>
      </c>
      <c r="AC162" s="90">
        <f t="shared" si="43"/>
        <v>3.5655436588443168E-2</v>
      </c>
      <c r="AD162" s="136">
        <v>2.0841573901545507E-2</v>
      </c>
      <c r="AE162" s="50">
        <v>42173</v>
      </c>
      <c r="AF162" s="50">
        <v>133.13315833620868</v>
      </c>
      <c r="AG162" s="15">
        <f t="shared" si="44"/>
        <v>3.5662743407091968E-2</v>
      </c>
      <c r="AH162" s="15">
        <f t="shared" si="45"/>
        <v>2.0848776204537289E-2</v>
      </c>
      <c r="AI162" s="50"/>
      <c r="AJ162" s="50">
        <v>43631.990621094214</v>
      </c>
      <c r="AK162" s="50">
        <v>137.73894946724465</v>
      </c>
      <c r="AL162" s="15">
        <f t="shared" si="46"/>
        <v>-3.3438552775743702E-2</v>
      </c>
      <c r="AM162" s="52">
        <f t="shared" si="47"/>
        <v>-3.3438552775743813E-2</v>
      </c>
    </row>
    <row r="163" spans="1:39" x14ac:dyDescent="0.2">
      <c r="A163" s="178" t="s">
        <v>373</v>
      </c>
      <c r="B163" s="178" t="s">
        <v>374</v>
      </c>
      <c r="D163" s="61">
        <v>24154.456282499988</v>
      </c>
      <c r="E163" s="66">
        <v>126.8356601457684</v>
      </c>
      <c r="F163" s="49"/>
      <c r="G163" s="81">
        <v>22716.86968534199</v>
      </c>
      <c r="H163" s="74">
        <v>117.65458222647453</v>
      </c>
      <c r="I163" s="83"/>
      <c r="J163" s="96">
        <f t="shared" si="33"/>
        <v>6.3282776943761609E-2</v>
      </c>
      <c r="K163" s="119">
        <f t="shared" si="34"/>
        <v>7.8034172112575462E-2</v>
      </c>
      <c r="L163" s="96">
        <v>2.3053830341022818E-2</v>
      </c>
      <c r="M163" s="90">
        <f>INDEX('Pace of change parameters'!$E$20:$I$20,1,$B$6)</f>
        <v>9.0547645222140982E-3</v>
      </c>
      <c r="N163" s="101">
        <f>IF(INDEX('Pace of change parameters'!$E$28:$I$28,1,$B$6)=1,(1+L163)*D163,D163)</f>
        <v>24711.309019616398</v>
      </c>
      <c r="O163" s="87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1">
        <v>2.3053830341022818E-2</v>
      </c>
      <c r="Q163" s="51">
        <v>9.0547645222140982E-3</v>
      </c>
      <c r="R163" s="9">
        <f>IF(INDEX('Pace of change parameters'!$E$29:$I$29,1,$B$6)=1,D163*(1+P163),D163)</f>
        <v>24711.309019616398</v>
      </c>
      <c r="S163" s="96">
        <f>IF(P163&lt;INDEX('Pace of change parameters'!$E$22:$I$22,1,$B$6),INDEX('Pace of change parameters'!$E$22:$I$22,1,$B$6),P163)</f>
        <v>3.5655436588443112E-2</v>
      </c>
      <c r="T163" s="125">
        <v>2.1483935351234607E-2</v>
      </c>
      <c r="U163" s="110">
        <f t="shared" si="41"/>
        <v>25015.693966808991</v>
      </c>
      <c r="V163" s="124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0.73434446112476792</v>
      </c>
      <c r="W163" s="125">
        <f>MIN(S163, S163+(INDEX('Pace of change parameters'!$E$25:$I$25,1,$B$6)-S163)*(1-V163))</f>
        <v>3.3902110031866585E-2</v>
      </c>
      <c r="X163" s="125">
        <v>1.9754600624940499E-2</v>
      </c>
      <c r="Y163" s="101">
        <f t="shared" si="42"/>
        <v>24973.343317149214</v>
      </c>
      <c r="Z163" s="90">
        <v>0</v>
      </c>
      <c r="AA163" s="92">
        <f t="shared" si="37"/>
        <v>23572.091522951177</v>
      </c>
      <c r="AB163" s="92">
        <f>IF(INDEX('Pace of change parameters'!$E$27:$I$27,1,$B$6)=1,MAX(AA163,Y163),Y163)</f>
        <v>24973.343317149214</v>
      </c>
      <c r="AC163" s="90">
        <f t="shared" si="43"/>
        <v>3.3902110031866606E-2</v>
      </c>
      <c r="AD163" s="136">
        <v>1.9754600624940499E-2</v>
      </c>
      <c r="AE163" s="50">
        <v>24973</v>
      </c>
      <c r="AF163" s="50">
        <v>129.33946985827927</v>
      </c>
      <c r="AG163" s="15">
        <f t="shared" si="44"/>
        <v>3.3887896623574498E-2</v>
      </c>
      <c r="AH163" s="15">
        <f t="shared" si="45"/>
        <v>1.9740581707331506E-2</v>
      </c>
      <c r="AI163" s="50"/>
      <c r="AJ163" s="50">
        <v>23572.091522951177</v>
      </c>
      <c r="AK163" s="50">
        <v>122.08392347853058</v>
      </c>
      <c r="AL163" s="15">
        <f t="shared" si="46"/>
        <v>5.9430809340139223E-2</v>
      </c>
      <c r="AM163" s="52">
        <f t="shared" si="47"/>
        <v>5.9430809340139223E-2</v>
      </c>
    </row>
    <row r="164" spans="1:39" x14ac:dyDescent="0.2">
      <c r="A164" s="178" t="s">
        <v>375</v>
      </c>
      <c r="B164" s="178" t="s">
        <v>376</v>
      </c>
      <c r="D164" s="61">
        <v>41124.17</v>
      </c>
      <c r="E164" s="66">
        <v>139.51889183293358</v>
      </c>
      <c r="F164" s="49"/>
      <c r="G164" s="81">
        <v>41772.03887771193</v>
      </c>
      <c r="H164" s="74">
        <v>138.54971901722416</v>
      </c>
      <c r="I164" s="83"/>
      <c r="J164" s="96">
        <f t="shared" si="33"/>
        <v>-1.550963024832408E-2</v>
      </c>
      <c r="K164" s="119">
        <f t="shared" si="34"/>
        <v>6.995126533522189E-3</v>
      </c>
      <c r="L164" s="96">
        <v>3.2121046075443971E-2</v>
      </c>
      <c r="M164" s="90">
        <f>INDEX('Pace of change parameters'!$E$20:$I$20,1,$B$6)</f>
        <v>9.0547645222140982E-3</v>
      </c>
      <c r="N164" s="101">
        <f>IF(INDEX('Pace of change parameters'!$E$28:$I$28,1,$B$6)=1,(1+L164)*D164,D164)</f>
        <v>42445.121359384386</v>
      </c>
      <c r="O164" s="87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1">
        <v>3.2121046075443971E-2</v>
      </c>
      <c r="Q164" s="51">
        <v>9.0547645222140982E-3</v>
      </c>
      <c r="R164" s="9">
        <f>IF(INDEX('Pace of change parameters'!$E$29:$I$29,1,$B$6)=1,D164*(1+P164),D164)</f>
        <v>42445.121359384386</v>
      </c>
      <c r="S164" s="96">
        <f>IF(P164&lt;INDEX('Pace of change parameters'!$E$22:$I$22,1,$B$6),INDEX('Pace of change parameters'!$E$22:$I$22,1,$B$6),P164)</f>
        <v>3.5655436588443112E-2</v>
      </c>
      <c r="T164" s="125">
        <v>1.2510166967871994E-2</v>
      </c>
      <c r="U164" s="110">
        <f t="shared" si="41"/>
        <v>42590.470235687353</v>
      </c>
      <c r="V164" s="124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5">
        <f>MIN(S164, S164+(INDEX('Pace of change parameters'!$E$25:$I$25,1,$B$6)-S164)*(1-V164))</f>
        <v>3.5655436588443112E-2</v>
      </c>
      <c r="X164" s="125">
        <v>1.2510166967871994E-2</v>
      </c>
      <c r="Y164" s="101">
        <f t="shared" si="42"/>
        <v>42590.470235687353</v>
      </c>
      <c r="Z164" s="90">
        <v>-4.6604695693863718E-4</v>
      </c>
      <c r="AA164" s="92">
        <f t="shared" si="37"/>
        <v>43324.429906363148</v>
      </c>
      <c r="AB164" s="92">
        <f>IF(INDEX('Pace of change parameters'!$E$27:$I$27,1,$B$6)=1,MAX(AA164,Y164),Y164)</f>
        <v>42590.470235687353</v>
      </c>
      <c r="AC164" s="90">
        <f t="shared" si="43"/>
        <v>3.5655436588443168E-2</v>
      </c>
      <c r="AD164" s="136">
        <v>1.2510166967871994E-2</v>
      </c>
      <c r="AE164" s="50">
        <v>42590</v>
      </c>
      <c r="AF164" s="50">
        <v>141.26273678472637</v>
      </c>
      <c r="AG164" s="15">
        <f t="shared" si="44"/>
        <v>3.5644002055239099E-2</v>
      </c>
      <c r="AH164" s="15">
        <f t="shared" si="45"/>
        <v>1.2498987978495135E-2</v>
      </c>
      <c r="AI164" s="50"/>
      <c r="AJ164" s="50">
        <v>43344.630539525722</v>
      </c>
      <c r="AK164" s="50">
        <v>143.76569934107147</v>
      </c>
      <c r="AL164" s="15">
        <f t="shared" si="46"/>
        <v>-1.7410012039151601E-2</v>
      </c>
      <c r="AM164" s="52">
        <f t="shared" si="47"/>
        <v>-1.7410012039151601E-2</v>
      </c>
    </row>
    <row r="165" spans="1:39" x14ac:dyDescent="0.2">
      <c r="A165" s="178" t="s">
        <v>377</v>
      </c>
      <c r="B165" s="178" t="s">
        <v>378</v>
      </c>
      <c r="D165" s="61">
        <v>35164.160000000003</v>
      </c>
      <c r="E165" s="66">
        <v>118.10635703801728</v>
      </c>
      <c r="F165" s="49"/>
      <c r="G165" s="81">
        <v>37837.021643144748</v>
      </c>
      <c r="H165" s="74">
        <v>125.46492165665607</v>
      </c>
      <c r="I165" s="83"/>
      <c r="J165" s="96">
        <f t="shared" si="33"/>
        <v>-7.064143865110506E-2</v>
      </c>
      <c r="K165" s="119">
        <f t="shared" si="34"/>
        <v>-5.865037431558795E-2</v>
      </c>
      <c r="L165" s="96">
        <v>2.2074110448165873E-2</v>
      </c>
      <c r="M165" s="90">
        <f>INDEX('Pace of change parameters'!$E$20:$I$20,1,$B$6)</f>
        <v>9.0547645222140982E-3</v>
      </c>
      <c r="N165" s="101">
        <f>IF(INDEX('Pace of change parameters'!$E$28:$I$28,1,$B$6)=1,(1+L165)*D165,D165)</f>
        <v>35940.37755165698</v>
      </c>
      <c r="O165" s="87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1">
        <v>2.2074110448165873E-2</v>
      </c>
      <c r="Q165" s="51">
        <v>9.0547645222140982E-3</v>
      </c>
      <c r="R165" s="9">
        <f>IF(INDEX('Pace of change parameters'!$E$29:$I$29,1,$B$6)=1,D165*(1+P165),D165)</f>
        <v>35940.37755165698</v>
      </c>
      <c r="S165" s="96">
        <f>IF(P165&lt;INDEX('Pace of change parameters'!$E$22:$I$22,1,$B$6),INDEX('Pace of change parameters'!$E$22:$I$22,1,$B$6),P165)</f>
        <v>3.5655436588443112E-2</v>
      </c>
      <c r="T165" s="125">
        <v>2.2463089525542657E-2</v>
      </c>
      <c r="U165" s="110">
        <f t="shared" si="41"/>
        <v>36417.953477065872</v>
      </c>
      <c r="V165" s="124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5">
        <f>MIN(S165, S165+(INDEX('Pace of change parameters'!$E$25:$I$25,1,$B$6)-S165)*(1-V165))</f>
        <v>3.5655436588443112E-2</v>
      </c>
      <c r="X165" s="125">
        <v>2.2463089525542657E-2</v>
      </c>
      <c r="Y165" s="101">
        <f t="shared" si="42"/>
        <v>36417.953477065872</v>
      </c>
      <c r="Z165" s="90">
        <v>-6.5625157695711867E-2</v>
      </c>
      <c r="AA165" s="92">
        <f t="shared" si="37"/>
        <v>36684.931463877743</v>
      </c>
      <c r="AB165" s="92">
        <f>IF(INDEX('Pace of change parameters'!$E$27:$I$27,1,$B$6)=1,MAX(AA165,Y165),Y165)</f>
        <v>36417.953477065872</v>
      </c>
      <c r="AC165" s="90">
        <f t="shared" si="43"/>
        <v>3.5655436588443168E-2</v>
      </c>
      <c r="AD165" s="136">
        <v>2.2463089525542657E-2</v>
      </c>
      <c r="AE165" s="50">
        <v>36418</v>
      </c>
      <c r="AF165" s="50">
        <v>120.7595449764989</v>
      </c>
      <c r="AG165" s="15">
        <f t="shared" si="44"/>
        <v>3.5656759609784316E-2</v>
      </c>
      <c r="AH165" s="15">
        <f t="shared" si="45"/>
        <v>2.2464395694023365E-2</v>
      </c>
      <c r="AI165" s="50"/>
      <c r="AJ165" s="50">
        <v>39261.471738053224</v>
      </c>
      <c r="AK165" s="50">
        <v>130.18829870379975</v>
      </c>
      <c r="AL165" s="15">
        <f t="shared" si="46"/>
        <v>-7.2423972209306076E-2</v>
      </c>
      <c r="AM165" s="52">
        <f t="shared" si="47"/>
        <v>-7.2423972209306187E-2</v>
      </c>
    </row>
    <row r="166" spans="1:39" x14ac:dyDescent="0.2">
      <c r="A166" s="178" t="s">
        <v>379</v>
      </c>
      <c r="B166" s="178" t="s">
        <v>380</v>
      </c>
      <c r="D166" s="61">
        <v>45205.304270000001</v>
      </c>
      <c r="E166" s="66">
        <v>118.00917927981079</v>
      </c>
      <c r="F166" s="49"/>
      <c r="G166" s="81">
        <v>46250.744881098879</v>
      </c>
      <c r="H166" s="74">
        <v>119.49624732732728</v>
      </c>
      <c r="I166" s="83"/>
      <c r="J166" s="96">
        <f t="shared" si="33"/>
        <v>-2.2603757275401537E-2</v>
      </c>
      <c r="K166" s="119">
        <f t="shared" si="34"/>
        <v>-1.2444474874956257E-2</v>
      </c>
      <c r="L166" s="96">
        <v>1.9543112913772864E-2</v>
      </c>
      <c r="M166" s="90">
        <f>INDEX('Pace of change parameters'!$E$20:$I$20,1,$B$6)</f>
        <v>9.0547645222140982E-3</v>
      </c>
      <c r="N166" s="101">
        <f>IF(INDEX('Pace of change parameters'!$E$28:$I$28,1,$B$6)=1,(1+L166)*D166,D166)</f>
        <v>46088.756635650068</v>
      </c>
      <c r="O166" s="87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1">
        <v>1.9543112913772864E-2</v>
      </c>
      <c r="Q166" s="51">
        <v>9.0547645222140982E-3</v>
      </c>
      <c r="R166" s="9">
        <f>IF(INDEX('Pace of change parameters'!$E$29:$I$29,1,$B$6)=1,D166*(1+P166),D166)</f>
        <v>46088.756635650068</v>
      </c>
      <c r="S166" s="96">
        <f>IF(P166&lt;INDEX('Pace of change parameters'!$E$22:$I$22,1,$B$6),INDEX('Pace of change parameters'!$E$22:$I$22,1,$B$6),P166)</f>
        <v>3.5655436588443112E-2</v>
      </c>
      <c r="T166" s="125">
        <v>2.5001335849625272E-2</v>
      </c>
      <c r="U166" s="110">
        <f t="shared" si="41"/>
        <v>46817.119129860264</v>
      </c>
      <c r="V166" s="124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5">
        <f>MIN(S166, S166+(INDEX('Pace of change parameters'!$E$25:$I$25,1,$B$6)-S166)*(1-V166))</f>
        <v>3.5655436588443112E-2</v>
      </c>
      <c r="X166" s="125">
        <v>2.5001335849625272E-2</v>
      </c>
      <c r="Y166" s="101">
        <f t="shared" si="42"/>
        <v>46817.119129860264</v>
      </c>
      <c r="Z166" s="90">
        <v>-1.9761613667659272E-2</v>
      </c>
      <c r="AA166" s="92">
        <f t="shared" si="37"/>
        <v>47043.548054108105</v>
      </c>
      <c r="AB166" s="92">
        <f>IF(INDEX('Pace of change parameters'!$E$27:$I$27,1,$B$6)=1,MAX(AA166,Y166),Y166)</f>
        <v>46817.119129860264</v>
      </c>
      <c r="AC166" s="90">
        <f t="shared" si="43"/>
        <v>3.5655436588443168E-2</v>
      </c>
      <c r="AD166" s="136">
        <v>2.5001335849625272E-2</v>
      </c>
      <c r="AE166" s="50">
        <v>46817</v>
      </c>
      <c r="AF166" s="50">
        <v>120.95925861314606</v>
      </c>
      <c r="AG166" s="15">
        <f t="shared" si="44"/>
        <v>3.5652801281321755E-2</v>
      </c>
      <c r="AH166" s="15">
        <f t="shared" si="45"/>
        <v>2.4998727652705277E-2</v>
      </c>
      <c r="AI166" s="50"/>
      <c r="AJ166" s="50">
        <v>47991.94635717768</v>
      </c>
      <c r="AK166" s="50">
        <v>123.99492173283399</v>
      </c>
      <c r="AL166" s="15">
        <f t="shared" si="46"/>
        <v>-2.4482156827589363E-2</v>
      </c>
      <c r="AM166" s="52">
        <f t="shared" si="47"/>
        <v>-2.4482156827589474E-2</v>
      </c>
    </row>
    <row r="167" spans="1:39" x14ac:dyDescent="0.2">
      <c r="A167" s="178" t="s">
        <v>381</v>
      </c>
      <c r="B167" s="178" t="s">
        <v>382</v>
      </c>
      <c r="D167" s="61">
        <v>35268.305422799982</v>
      </c>
      <c r="E167" s="66">
        <v>144.40966253439458</v>
      </c>
      <c r="F167" s="49"/>
      <c r="G167" s="81">
        <v>32111.195939200032</v>
      </c>
      <c r="H167" s="74">
        <v>130.8218842486738</v>
      </c>
      <c r="I167" s="83"/>
      <c r="J167" s="96">
        <f t="shared" si="33"/>
        <v>9.831802868936057E-2</v>
      </c>
      <c r="K167" s="119">
        <f t="shared" si="34"/>
        <v>0.10386471929950458</v>
      </c>
      <c r="L167" s="96">
        <v>1.4150660648198032E-2</v>
      </c>
      <c r="M167" s="90">
        <f>INDEX('Pace of change parameters'!$E$20:$I$20,1,$B$6)</f>
        <v>9.0547645222140982E-3</v>
      </c>
      <c r="N167" s="101">
        <f>IF(INDEX('Pace of change parameters'!$E$28:$I$28,1,$B$6)=1,(1+L167)*D167,D167)</f>
        <v>35767.375244475028</v>
      </c>
      <c r="O167" s="87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1">
        <v>1.4150660648198032E-2</v>
      </c>
      <c r="Q167" s="51">
        <v>9.0547645222140982E-3</v>
      </c>
      <c r="R167" s="9">
        <f>IF(INDEX('Pace of change parameters'!$E$29:$I$29,1,$B$6)=1,D167*(1+P167),D167)</f>
        <v>35767.375244475028</v>
      </c>
      <c r="S167" s="96">
        <f>IF(P167&lt;INDEX('Pace of change parameters'!$E$22:$I$22,1,$B$6),INDEX('Pace of change parameters'!$E$22:$I$22,1,$B$6),P167)</f>
        <v>3.5655436588443112E-2</v>
      </c>
      <c r="T167" s="125">
        <v>3.0451483436362059E-2</v>
      </c>
      <c r="U167" s="110">
        <f t="shared" si="41"/>
        <v>36525.812250384472</v>
      </c>
      <c r="V167" s="124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3.3639426212788703E-2</v>
      </c>
      <c r="W167" s="125">
        <f>MIN(S167, S167+(INDEX('Pace of change parameters'!$E$25:$I$25,1,$B$6)-S167)*(1-V167))</f>
        <v>2.9277456801447523E-2</v>
      </c>
      <c r="X167" s="125">
        <v>2.4105551671173675E-2</v>
      </c>
      <c r="Y167" s="101">
        <f t="shared" si="42"/>
        <v>36300.871711276268</v>
      </c>
      <c r="Z167" s="90">
        <v>0</v>
      </c>
      <c r="AA167" s="92">
        <f t="shared" si="37"/>
        <v>33320.085913009731</v>
      </c>
      <c r="AB167" s="92">
        <f>IF(INDEX('Pace of change parameters'!$E$27:$I$27,1,$B$6)=1,MAX(AA167,Y167),Y167)</f>
        <v>36300.871711276268</v>
      </c>
      <c r="AC167" s="90">
        <f t="shared" si="43"/>
        <v>2.9277456801447554E-2</v>
      </c>
      <c r="AD167" s="136">
        <v>2.4105551671173675E-2</v>
      </c>
      <c r="AE167" s="50">
        <v>36301</v>
      </c>
      <c r="AF167" s="50">
        <v>147.8912597681784</v>
      </c>
      <c r="AG167" s="15">
        <f t="shared" si="44"/>
        <v>2.9281094308897915E-2</v>
      </c>
      <c r="AH167" s="15">
        <f t="shared" si="45"/>
        <v>2.4109170900905585E-2</v>
      </c>
      <c r="AI167" s="50"/>
      <c r="AJ167" s="50">
        <v>33320.085913009731</v>
      </c>
      <c r="AK167" s="50">
        <v>135.74693482986541</v>
      </c>
      <c r="AL167" s="15">
        <f t="shared" si="46"/>
        <v>8.9462977219586959E-2</v>
      </c>
      <c r="AM167" s="52">
        <f t="shared" si="47"/>
        <v>8.9462977219586959E-2</v>
      </c>
    </row>
    <row r="168" spans="1:39" x14ac:dyDescent="0.2">
      <c r="A168" s="178" t="s">
        <v>383</v>
      </c>
      <c r="B168" s="178" t="s">
        <v>384</v>
      </c>
      <c r="D168" s="61">
        <v>15590</v>
      </c>
      <c r="E168" s="66">
        <v>122.02471802819326</v>
      </c>
      <c r="F168" s="49"/>
      <c r="G168" s="81">
        <v>14587.343496573763</v>
      </c>
      <c r="H168" s="74">
        <v>112.96281979238823</v>
      </c>
      <c r="I168" s="83"/>
      <c r="J168" s="96">
        <f t="shared" si="33"/>
        <v>6.8734687961638619E-2</v>
      </c>
      <c r="K168" s="119">
        <f t="shared" si="34"/>
        <v>8.0220184415187967E-2</v>
      </c>
      <c r="L168" s="96">
        <v>1.9898891740973257E-2</v>
      </c>
      <c r="M168" s="90">
        <f>INDEX('Pace of change parameters'!$E$20:$I$20,1,$B$6)</f>
        <v>9.0547645222140982E-3</v>
      </c>
      <c r="N168" s="101">
        <f>IF(INDEX('Pace of change parameters'!$E$28:$I$28,1,$B$6)=1,(1+L168)*D168,D168)</f>
        <v>15900.223722241773</v>
      </c>
      <c r="O168" s="87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1">
        <v>1.9898891740973257E-2</v>
      </c>
      <c r="Q168" s="51">
        <v>9.0547645222140982E-3</v>
      </c>
      <c r="R168" s="9">
        <f>IF(INDEX('Pace of change parameters'!$E$29:$I$29,1,$B$6)=1,D168*(1+P168),D168)</f>
        <v>15900.223722241773</v>
      </c>
      <c r="S168" s="96">
        <f>IF(P168&lt;INDEX('Pace of change parameters'!$E$22:$I$22,1,$B$6),INDEX('Pace of change parameters'!$E$22:$I$22,1,$B$6),P168)</f>
        <v>3.5655436588443112E-2</v>
      </c>
      <c r="T168" s="125">
        <v>2.4643777099340625E-2</v>
      </c>
      <c r="U168" s="110">
        <f t="shared" si="41"/>
        <v>16145.868256413829</v>
      </c>
      <c r="V168" s="124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0.62530624076722774</v>
      </c>
      <c r="W168" s="125">
        <f>MIN(S168, S168+(INDEX('Pace of change parameters'!$E$25:$I$25,1,$B$6)-S168)*(1-V168))</f>
        <v>3.3182457777506814E-2</v>
      </c>
      <c r="X168" s="125">
        <v>2.2197092362309156E-2</v>
      </c>
      <c r="Y168" s="101">
        <f t="shared" si="42"/>
        <v>16107.314516751332</v>
      </c>
      <c r="Z168" s="90">
        <v>0</v>
      </c>
      <c r="AA168" s="92">
        <f t="shared" si="37"/>
        <v>15136.513117378779</v>
      </c>
      <c r="AB168" s="92">
        <f>IF(INDEX('Pace of change parameters'!$E$27:$I$27,1,$B$6)=1,MAX(AA168,Y168),Y168)</f>
        <v>16107.314516751332</v>
      </c>
      <c r="AC168" s="90">
        <f t="shared" si="43"/>
        <v>3.3182457777506835E-2</v>
      </c>
      <c r="AD168" s="136">
        <v>2.2197092362309156E-2</v>
      </c>
      <c r="AE168" s="50">
        <v>16107</v>
      </c>
      <c r="AF168" s="50">
        <v>124.73087638084034</v>
      </c>
      <c r="AG168" s="15">
        <f t="shared" si="44"/>
        <v>3.3162283515073776E-2</v>
      </c>
      <c r="AH168" s="15">
        <f t="shared" si="45"/>
        <v>2.2177132603755201E-2</v>
      </c>
      <c r="AI168" s="50"/>
      <c r="AJ168" s="50">
        <v>15136.513117378779</v>
      </c>
      <c r="AK168" s="50">
        <v>117.21553029619052</v>
      </c>
      <c r="AL168" s="15">
        <f t="shared" si="46"/>
        <v>6.4115617321863105E-2</v>
      </c>
      <c r="AM168" s="52">
        <f t="shared" si="47"/>
        <v>6.4115617321863327E-2</v>
      </c>
    </row>
    <row r="169" spans="1:39" x14ac:dyDescent="0.2">
      <c r="A169" s="178" t="s">
        <v>385</v>
      </c>
      <c r="B169" s="178" t="s">
        <v>386</v>
      </c>
      <c r="D169" s="61">
        <v>25002</v>
      </c>
      <c r="E169" s="66">
        <v>120.52757932490672</v>
      </c>
      <c r="F169" s="49"/>
      <c r="G169" s="81">
        <v>24265.125236957359</v>
      </c>
      <c r="H169" s="74">
        <v>115.73179077415479</v>
      </c>
      <c r="I169" s="83"/>
      <c r="J169" s="96">
        <f t="shared" si="33"/>
        <v>3.0367647224022187E-2</v>
      </c>
      <c r="K169" s="119">
        <f t="shared" si="34"/>
        <v>4.143881744740896E-2</v>
      </c>
      <c r="L169" s="96">
        <v>1.9896930513006339E-2</v>
      </c>
      <c r="M169" s="90">
        <f>INDEX('Pace of change parameters'!$E$20:$I$20,1,$B$6)</f>
        <v>9.0547645222140982E-3</v>
      </c>
      <c r="N169" s="101">
        <f>IF(INDEX('Pace of change parameters'!$E$28:$I$28,1,$B$6)=1,(1+L169)*D169,D169)</f>
        <v>25499.463056686185</v>
      </c>
      <c r="O169" s="87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1">
        <v>1.9896930513006339E-2</v>
      </c>
      <c r="Q169" s="51">
        <v>9.0547645222140982E-3</v>
      </c>
      <c r="R169" s="9">
        <f>IF(INDEX('Pace of change parameters'!$E$29:$I$29,1,$B$6)=1,D169*(1+P169),D169)</f>
        <v>25499.463056686185</v>
      </c>
      <c r="S169" s="96">
        <f>IF(P169&lt;INDEX('Pace of change parameters'!$E$22:$I$22,1,$B$6),INDEX('Pace of change parameters'!$E$22:$I$22,1,$B$6),P169)</f>
        <v>3.5655436588443112E-2</v>
      </c>
      <c r="T169" s="125">
        <v>2.4645747455336098E-2</v>
      </c>
      <c r="U169" s="110">
        <f t="shared" si="41"/>
        <v>25893.457225584258</v>
      </c>
      <c r="V169" s="124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5">
        <f>MIN(S169, S169+(INDEX('Pace of change parameters'!$E$25:$I$25,1,$B$6)-S169)*(1-V169))</f>
        <v>3.5655436588443112E-2</v>
      </c>
      <c r="X169" s="125">
        <v>2.4645747455336098E-2</v>
      </c>
      <c r="Y169" s="101">
        <f t="shared" si="42"/>
        <v>25893.457225584258</v>
      </c>
      <c r="Z169" s="90">
        <v>0</v>
      </c>
      <c r="AA169" s="92">
        <f t="shared" si="37"/>
        <v>25178.634240724634</v>
      </c>
      <c r="AB169" s="92">
        <f>IF(INDEX('Pace of change parameters'!$E$27:$I$27,1,$B$6)=1,MAX(AA169,Y169),Y169)</f>
        <v>25893.457225584258</v>
      </c>
      <c r="AC169" s="90">
        <f t="shared" si="43"/>
        <v>3.5655436588443168E-2</v>
      </c>
      <c r="AD169" s="136">
        <v>2.4645747455336098E-2</v>
      </c>
      <c r="AE169" s="50">
        <v>25893</v>
      </c>
      <c r="AF169" s="50">
        <v>123.49589088257035</v>
      </c>
      <c r="AG169" s="15">
        <f t="shared" si="44"/>
        <v>3.5637149028077797E-2</v>
      </c>
      <c r="AH169" s="15">
        <f t="shared" si="45"/>
        <v>2.462765430360081E-2</v>
      </c>
      <c r="AI169" s="50"/>
      <c r="AJ169" s="50">
        <v>25178.634240724634</v>
      </c>
      <c r="AK169" s="50">
        <v>120.08874470956161</v>
      </c>
      <c r="AL169" s="15">
        <f t="shared" si="46"/>
        <v>2.8371902639577229E-2</v>
      </c>
      <c r="AM169" s="52">
        <f t="shared" si="47"/>
        <v>2.8371902639577451E-2</v>
      </c>
    </row>
    <row r="170" spans="1:39" x14ac:dyDescent="0.2">
      <c r="A170" s="178" t="s">
        <v>387</v>
      </c>
      <c r="B170" s="178" t="s">
        <v>388</v>
      </c>
      <c r="D170" s="61">
        <v>15200</v>
      </c>
      <c r="E170" s="66">
        <v>108.55747118227656</v>
      </c>
      <c r="F170" s="49"/>
      <c r="G170" s="81">
        <v>16025.772186750168</v>
      </c>
      <c r="H170" s="74">
        <v>113.33335950581396</v>
      </c>
      <c r="I170" s="83"/>
      <c r="J170" s="96">
        <f t="shared" si="33"/>
        <v>-5.1527762726647386E-2</v>
      </c>
      <c r="K170" s="119">
        <f t="shared" si="34"/>
        <v>-4.214018135844988E-2</v>
      </c>
      <c r="L170" s="96">
        <v>1.9041966397675747E-2</v>
      </c>
      <c r="M170" s="90">
        <f>INDEX('Pace of change parameters'!$E$20:$I$20,1,$B$6)</f>
        <v>9.0547645222140982E-3</v>
      </c>
      <c r="N170" s="101">
        <f>IF(INDEX('Pace of change parameters'!$E$28:$I$28,1,$B$6)=1,(1+L170)*D170,D170)</f>
        <v>15489.437889244671</v>
      </c>
      <c r="O170" s="87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1">
        <v>1.9041966397675747E-2</v>
      </c>
      <c r="Q170" s="51">
        <v>9.0547645222140982E-3</v>
      </c>
      <c r="R170" s="9">
        <f>IF(INDEX('Pace of change parameters'!$E$29:$I$29,1,$B$6)=1,D170*(1+P170),D170)</f>
        <v>15489.437889244671</v>
      </c>
      <c r="S170" s="96">
        <f>IF(P170&lt;INDEX('Pace of change parameters'!$E$22:$I$22,1,$B$6),INDEX('Pace of change parameters'!$E$22:$I$22,1,$B$6),P170)</f>
        <v>3.5655436588443112E-2</v>
      </c>
      <c r="T170" s="125">
        <v>2.5505413076465588E-2</v>
      </c>
      <c r="U170" s="110">
        <f t="shared" si="41"/>
        <v>15741.962636144337</v>
      </c>
      <c r="V170" s="124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5">
        <f>MIN(S170, S170+(INDEX('Pace of change parameters'!$E$25:$I$25,1,$B$6)-S170)*(1-V170))</f>
        <v>3.5655436588443112E-2</v>
      </c>
      <c r="X170" s="125">
        <v>2.5505413076465588E-2</v>
      </c>
      <c r="Y170" s="101">
        <f t="shared" si="42"/>
        <v>15741.962636144337</v>
      </c>
      <c r="Z170" s="90">
        <v>-4.9237294440842017E-2</v>
      </c>
      <c r="AA170" s="92">
        <f t="shared" si="37"/>
        <v>15810.322709165157</v>
      </c>
      <c r="AB170" s="92">
        <f>IF(INDEX('Pace of change parameters'!$E$27:$I$27,1,$B$6)=1,MAX(AA170,Y170),Y170)</f>
        <v>15741.962636144337</v>
      </c>
      <c r="AC170" s="90">
        <f t="shared" si="43"/>
        <v>3.5655436588443168E-2</v>
      </c>
      <c r="AD170" s="136">
        <v>2.5505413076465588E-2</v>
      </c>
      <c r="AE170" s="50">
        <v>15742</v>
      </c>
      <c r="AF170" s="50">
        <v>111.3265385624027</v>
      </c>
      <c r="AG170" s="15">
        <f t="shared" si="44"/>
        <v>3.5657894736842E-2</v>
      </c>
      <c r="AH170" s="15">
        <f t="shared" si="45"/>
        <v>2.550784713358567E-2</v>
      </c>
      <c r="AI170" s="50"/>
      <c r="AJ170" s="50">
        <v>16629.094322612145</v>
      </c>
      <c r="AK170" s="50">
        <v>117.60001971567227</v>
      </c>
      <c r="AL170" s="15">
        <f t="shared" si="46"/>
        <v>-5.3345919230602945E-2</v>
      </c>
      <c r="AM170" s="52">
        <f t="shared" si="47"/>
        <v>-5.3345919230602945E-2</v>
      </c>
    </row>
    <row r="171" spans="1:39" x14ac:dyDescent="0.2">
      <c r="A171" s="178" t="s">
        <v>389</v>
      </c>
      <c r="B171" s="178" t="s">
        <v>390</v>
      </c>
      <c r="D171" s="61">
        <v>35369</v>
      </c>
      <c r="E171" s="66">
        <v>113.94284977932412</v>
      </c>
      <c r="F171" s="49"/>
      <c r="G171" s="81">
        <v>40041.032609265123</v>
      </c>
      <c r="H171" s="74">
        <v>128.03293842530249</v>
      </c>
      <c r="I171" s="83"/>
      <c r="J171" s="96">
        <f t="shared" si="33"/>
        <v>-0.11668112195947855</v>
      </c>
      <c r="K171" s="119">
        <f t="shared" si="34"/>
        <v>-0.11005049809271439</v>
      </c>
      <c r="L171" s="96">
        <v>1.6629223498292101E-2</v>
      </c>
      <c r="M171" s="90">
        <f>INDEX('Pace of change parameters'!$E$20:$I$20,1,$B$6)</f>
        <v>9.0547645222140982E-3</v>
      </c>
      <c r="N171" s="101">
        <f>IF(INDEX('Pace of change parameters'!$E$28:$I$28,1,$B$6)=1,(1+L171)*D171,D171)</f>
        <v>35957.159005911097</v>
      </c>
      <c r="O171" s="87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0.31882630704258003</v>
      </c>
      <c r="P171" s="51">
        <v>4.5842613237845775E-2</v>
      </c>
      <c r="Q171" s="51">
        <v>3.8050498092714324E-2</v>
      </c>
      <c r="R171" s="9">
        <f>IF(INDEX('Pace of change parameters'!$E$29:$I$29,1,$B$6)=1,D171*(1+P171),D171)</f>
        <v>36990.407387609368</v>
      </c>
      <c r="S171" s="96">
        <f>IF(P171&lt;INDEX('Pace of change parameters'!$E$22:$I$22,1,$B$6),INDEX('Pace of change parameters'!$E$22:$I$22,1,$B$6),P171)</f>
        <v>4.5842613237845775E-2</v>
      </c>
      <c r="T171" s="125">
        <v>3.8050498092714324E-2</v>
      </c>
      <c r="U171" s="110">
        <f t="shared" si="41"/>
        <v>36990.407387609368</v>
      </c>
      <c r="V171" s="124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5">
        <f>MIN(S171, S171+(INDEX('Pace of change parameters'!$E$25:$I$25,1,$B$6)-S171)*(1-V171))</f>
        <v>4.5842613237845775E-2</v>
      </c>
      <c r="X171" s="125">
        <v>3.8050498092714324E-2</v>
      </c>
      <c r="Y171" s="101">
        <f t="shared" si="42"/>
        <v>36990.407387609368</v>
      </c>
      <c r="Z171" s="90">
        <v>-0.11664444026434873</v>
      </c>
      <c r="AA171" s="92">
        <f t="shared" si="37"/>
        <v>36702.060568831963</v>
      </c>
      <c r="AB171" s="92">
        <f>IF(INDEX('Pace of change parameters'!$E$27:$I$27,1,$B$6)=1,MAX(AA171,Y171),Y171)</f>
        <v>36990.407387609368</v>
      </c>
      <c r="AC171" s="90">
        <f t="shared" si="43"/>
        <v>4.5842613237845775E-2</v>
      </c>
      <c r="AD171" s="136">
        <v>3.8050498092714324E-2</v>
      </c>
      <c r="AE171" s="50">
        <v>36990</v>
      </c>
      <c r="AF171" s="50">
        <v>118.27712932798057</v>
      </c>
      <c r="AG171" s="15">
        <f t="shared" si="44"/>
        <v>4.5831095026718227E-2</v>
      </c>
      <c r="AH171" s="15">
        <f t="shared" si="45"/>
        <v>3.8039065698731944E-2</v>
      </c>
      <c r="AI171" s="50"/>
      <c r="AJ171" s="50">
        <v>41548.457089934709</v>
      </c>
      <c r="AK171" s="50">
        <v>132.85299358216434</v>
      </c>
      <c r="AL171" s="15">
        <f t="shared" si="46"/>
        <v>-0.10971423271067782</v>
      </c>
      <c r="AM171" s="52">
        <f t="shared" si="47"/>
        <v>-0.10971423271067782</v>
      </c>
    </row>
    <row r="172" spans="1:39" x14ac:dyDescent="0.2">
      <c r="A172" s="178" t="s">
        <v>391</v>
      </c>
      <c r="B172" s="178" t="s">
        <v>392</v>
      </c>
      <c r="D172" s="61">
        <v>25297</v>
      </c>
      <c r="E172" s="66">
        <v>116.36636291290807</v>
      </c>
      <c r="F172" s="49"/>
      <c r="G172" s="81">
        <v>26055.586617817473</v>
      </c>
      <c r="H172" s="74">
        <v>119.15831898201589</v>
      </c>
      <c r="I172" s="83"/>
      <c r="J172" s="96">
        <f t="shared" si="33"/>
        <v>-2.9114163843032892E-2</v>
      </c>
      <c r="K172" s="119">
        <f t="shared" si="34"/>
        <v>-2.3430643306819321E-2</v>
      </c>
      <c r="L172" s="96">
        <v>1.4961724190126091E-2</v>
      </c>
      <c r="M172" s="90">
        <f>INDEX('Pace of change parameters'!$E$20:$I$20,1,$B$6)</f>
        <v>9.0547645222140982E-3</v>
      </c>
      <c r="N172" s="101">
        <f>IF(INDEX('Pace of change parameters'!$E$28:$I$28,1,$B$6)=1,(1+L172)*D172,D172)</f>
        <v>25675.486736837618</v>
      </c>
      <c r="O172" s="87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1">
        <v>1.4961724190126091E-2</v>
      </c>
      <c r="Q172" s="51">
        <v>9.0547645222140982E-3</v>
      </c>
      <c r="R172" s="9">
        <f>IF(INDEX('Pace of change parameters'!$E$29:$I$29,1,$B$6)=1,D172*(1+P172),D172)</f>
        <v>25675.486736837618</v>
      </c>
      <c r="S172" s="96">
        <f>IF(P172&lt;INDEX('Pace of change parameters'!$E$22:$I$22,1,$B$6),INDEX('Pace of change parameters'!$E$22:$I$22,1,$B$6),P172)</f>
        <v>3.5655436588443112E-2</v>
      </c>
      <c r="T172" s="125">
        <v>2.9628041911404335E-2</v>
      </c>
      <c r="U172" s="110">
        <f t="shared" si="41"/>
        <v>26198.975579377846</v>
      </c>
      <c r="V172" s="124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5">
        <f>MIN(S172, S172+(INDEX('Pace of change parameters'!$E$25:$I$25,1,$B$6)-S172)*(1-V172))</f>
        <v>3.5655436588443112E-2</v>
      </c>
      <c r="X172" s="125">
        <v>2.9628041911404335E-2</v>
      </c>
      <c r="Y172" s="101">
        <f t="shared" si="42"/>
        <v>26198.975579377846</v>
      </c>
      <c r="Z172" s="90">
        <v>-3.0666381796277564E-2</v>
      </c>
      <c r="AA172" s="92">
        <f t="shared" si="37"/>
        <v>26207.389443496962</v>
      </c>
      <c r="AB172" s="92">
        <f>IF(INDEX('Pace of change parameters'!$E$27:$I$27,1,$B$6)=1,MAX(AA172,Y172),Y172)</f>
        <v>26198.975579377846</v>
      </c>
      <c r="AC172" s="90">
        <f t="shared" si="43"/>
        <v>3.5655436588443168E-2</v>
      </c>
      <c r="AD172" s="136">
        <v>2.9628041911404335E-2</v>
      </c>
      <c r="AE172" s="50">
        <v>26199</v>
      </c>
      <c r="AF172" s="50">
        <v>119.8141820716118</v>
      </c>
      <c r="AG172" s="15">
        <f t="shared" si="44"/>
        <v>3.5656401944894611E-2</v>
      </c>
      <c r="AH172" s="15">
        <f t="shared" si="45"/>
        <v>2.9629001649593256E-2</v>
      </c>
      <c r="AI172" s="50"/>
      <c r="AJ172" s="50">
        <v>27036.501108939174</v>
      </c>
      <c r="AK172" s="50">
        <v>123.64427140141885</v>
      </c>
      <c r="AL172" s="15">
        <f t="shared" si="46"/>
        <v>-3.0976682432560354E-2</v>
      </c>
      <c r="AM172" s="52">
        <f t="shared" si="47"/>
        <v>-3.0976682432560354E-2</v>
      </c>
    </row>
    <row r="173" spans="1:39" x14ac:dyDescent="0.2">
      <c r="A173" s="178" t="s">
        <v>393</v>
      </c>
      <c r="B173" s="178" t="s">
        <v>394</v>
      </c>
      <c r="D173" s="61">
        <v>37925</v>
      </c>
      <c r="E173" s="66">
        <v>112.30282230243735</v>
      </c>
      <c r="F173" s="49"/>
      <c r="G173" s="81">
        <v>39495.423800891091</v>
      </c>
      <c r="H173" s="74">
        <v>116.28026301809417</v>
      </c>
      <c r="I173" s="83"/>
      <c r="J173" s="96">
        <f t="shared" si="33"/>
        <v>-3.9762171151981884E-2</v>
      </c>
      <c r="K173" s="119">
        <f t="shared" si="34"/>
        <v>-3.4205639137898314E-2</v>
      </c>
      <c r="L173" s="96">
        <v>1.4893781622548286E-2</v>
      </c>
      <c r="M173" s="90">
        <f>INDEX('Pace of change parameters'!$E$20:$I$20,1,$B$6)</f>
        <v>9.0547645222140982E-3</v>
      </c>
      <c r="N173" s="101">
        <f>IF(INDEX('Pace of change parameters'!$E$28:$I$28,1,$B$6)=1,(1+L173)*D173,D173)</f>
        <v>38489.846668035141</v>
      </c>
      <c r="O173" s="87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1">
        <v>1.4893781622548286E-2</v>
      </c>
      <c r="Q173" s="51">
        <v>9.0547645222140982E-3</v>
      </c>
      <c r="R173" s="9">
        <f>IF(INDEX('Pace of change parameters'!$E$29:$I$29,1,$B$6)=1,D173*(1+P173),D173)</f>
        <v>38489.846668035141</v>
      </c>
      <c r="S173" s="96">
        <f>IF(P173&lt;INDEX('Pace of change parameters'!$E$22:$I$22,1,$B$6),INDEX('Pace of change parameters'!$E$22:$I$22,1,$B$6),P173)</f>
        <v>3.5655436588443112E-2</v>
      </c>
      <c r="T173" s="125">
        <v>2.9696970871345263E-2</v>
      </c>
      <c r="U173" s="110">
        <f t="shared" si="41"/>
        <v>39277.232432616707</v>
      </c>
      <c r="V173" s="124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5">
        <f>MIN(S173, S173+(INDEX('Pace of change parameters'!$E$25:$I$25,1,$B$6)-S173)*(1-V173))</f>
        <v>3.5655436588443112E-2</v>
      </c>
      <c r="X173" s="125">
        <v>2.9696970871345263E-2</v>
      </c>
      <c r="Y173" s="101">
        <f t="shared" si="42"/>
        <v>39277.232432616707</v>
      </c>
      <c r="Z173" s="90">
        <v>-4.1361541974595073E-2</v>
      </c>
      <c r="AA173" s="92">
        <f t="shared" si="37"/>
        <v>39287.21630824756</v>
      </c>
      <c r="AB173" s="92">
        <f>IF(INDEX('Pace of change parameters'!$E$27:$I$27,1,$B$6)=1,MAX(AA173,Y173),Y173)</f>
        <v>39277.232432616707</v>
      </c>
      <c r="AC173" s="90">
        <f t="shared" si="43"/>
        <v>3.5655436588443168E-2</v>
      </c>
      <c r="AD173" s="136">
        <v>2.9696970871345263E-2</v>
      </c>
      <c r="AE173" s="50">
        <v>39277</v>
      </c>
      <c r="AF173" s="50">
        <v>115.63719162974627</v>
      </c>
      <c r="AG173" s="15">
        <f t="shared" si="44"/>
        <v>3.5649307844429767E-2</v>
      </c>
      <c r="AH173" s="15">
        <f t="shared" si="45"/>
        <v>2.9690877388008019E-2</v>
      </c>
      <c r="AI173" s="50"/>
      <c r="AJ173" s="50">
        <v>40982.307750485015</v>
      </c>
      <c r="AK173" s="50">
        <v>120.6578652843158</v>
      </c>
      <c r="AL173" s="15">
        <f t="shared" si="46"/>
        <v>-4.161082779592451E-2</v>
      </c>
      <c r="AM173" s="52">
        <f t="shared" si="47"/>
        <v>-4.1610827795924621E-2</v>
      </c>
    </row>
    <row r="174" spans="1:39" x14ac:dyDescent="0.2">
      <c r="A174" s="178" t="s">
        <v>395</v>
      </c>
      <c r="B174" s="178" t="s">
        <v>396</v>
      </c>
      <c r="D174" s="61">
        <v>61459</v>
      </c>
      <c r="E174" s="66">
        <v>121.96133528601649</v>
      </c>
      <c r="F174" s="49"/>
      <c r="G174" s="81">
        <v>64548.559115930409</v>
      </c>
      <c r="H174" s="74">
        <v>127.0580399602905</v>
      </c>
      <c r="I174" s="83"/>
      <c r="J174" s="96">
        <f t="shared" si="33"/>
        <v>-4.786410662368934E-2</v>
      </c>
      <c r="K174" s="119">
        <f t="shared" si="34"/>
        <v>-4.0113200832209261E-2</v>
      </c>
      <c r="L174" s="96">
        <v>1.7269020987771722E-2</v>
      </c>
      <c r="M174" s="90">
        <f>INDEX('Pace of change parameters'!$E$20:$I$20,1,$B$6)</f>
        <v>9.0547645222140982E-3</v>
      </c>
      <c r="N174" s="101">
        <f>IF(INDEX('Pace of change parameters'!$E$28:$I$28,1,$B$6)=1,(1+L174)*D174,D174)</f>
        <v>62520.336760887461</v>
      </c>
      <c r="O174" s="87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1">
        <v>1.7269020987771722E-2</v>
      </c>
      <c r="Q174" s="51">
        <v>9.0547645222140982E-3</v>
      </c>
      <c r="R174" s="9">
        <f>IF(INDEX('Pace of change parameters'!$E$29:$I$29,1,$B$6)=1,D174*(1+P174),D174)</f>
        <v>62520.336760887461</v>
      </c>
      <c r="S174" s="96">
        <f>IF(P174&lt;INDEX('Pace of change parameters'!$E$22:$I$22,1,$B$6),INDEX('Pace of change parameters'!$E$22:$I$22,1,$B$6),P174)</f>
        <v>3.5655436588443112E-2</v>
      </c>
      <c r="T174" s="125">
        <v>2.7292713266911184E-2</v>
      </c>
      <c r="U174" s="110">
        <f t="shared" si="41"/>
        <v>63650.347477289128</v>
      </c>
      <c r="V174" s="124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5">
        <f>MIN(S174, S174+(INDEX('Pace of change parameters'!$E$25:$I$25,1,$B$6)-S174)*(1-V174))</f>
        <v>3.5655436588443112E-2</v>
      </c>
      <c r="X174" s="125">
        <v>2.7292713266911184E-2</v>
      </c>
      <c r="Y174" s="101">
        <f t="shared" si="42"/>
        <v>63650.347477289128</v>
      </c>
      <c r="Z174" s="90">
        <v>-4.7225332510987372E-2</v>
      </c>
      <c r="AA174" s="92">
        <f t="shared" si="37"/>
        <v>63815.530759942507</v>
      </c>
      <c r="AB174" s="92">
        <f>IF(INDEX('Pace of change parameters'!$E$27:$I$27,1,$B$6)=1,MAX(AA174,Y174),Y174)</f>
        <v>63650.347477289128</v>
      </c>
      <c r="AC174" s="90">
        <f t="shared" si="43"/>
        <v>3.5655436588443168E-2</v>
      </c>
      <c r="AD174" s="136">
        <v>2.7292713266911184E-2</v>
      </c>
      <c r="AE174" s="50">
        <v>63650</v>
      </c>
      <c r="AF174" s="50">
        <v>125.28930706179899</v>
      </c>
      <c r="AG174" s="15">
        <f t="shared" si="44"/>
        <v>3.5649782782017247E-2</v>
      </c>
      <c r="AH174" s="15">
        <f t="shared" si="45"/>
        <v>2.7287105113911192E-2</v>
      </c>
      <c r="AI174" s="50"/>
      <c r="AJ174" s="50">
        <v>66978.61827930939</v>
      </c>
      <c r="AK174" s="50">
        <v>131.84139312131057</v>
      </c>
      <c r="AL174" s="15">
        <f t="shared" si="46"/>
        <v>-4.9696729565674613E-2</v>
      </c>
      <c r="AM174" s="52">
        <f t="shared" si="47"/>
        <v>-4.9696729565674724E-2</v>
      </c>
    </row>
    <row r="175" spans="1:39" x14ac:dyDescent="0.2">
      <c r="A175" s="178" t="s">
        <v>397</v>
      </c>
      <c r="B175" s="178" t="s">
        <v>398</v>
      </c>
      <c r="D175" s="61">
        <v>14999</v>
      </c>
      <c r="E175" s="66">
        <v>116.19205503222608</v>
      </c>
      <c r="F175" s="49"/>
      <c r="G175" s="81">
        <v>14873.872229555171</v>
      </c>
      <c r="H175" s="74">
        <v>113.94564160013883</v>
      </c>
      <c r="I175" s="83"/>
      <c r="J175" s="96">
        <f t="shared" si="33"/>
        <v>8.4125887673147659E-3</v>
      </c>
      <c r="K175" s="119">
        <f t="shared" si="34"/>
        <v>1.9714781544435178E-2</v>
      </c>
      <c r="L175" s="96">
        <v>2.0364154744368035E-2</v>
      </c>
      <c r="M175" s="90">
        <f>INDEX('Pace of change parameters'!$E$20:$I$20,1,$B$6)</f>
        <v>9.0547645222140982E-3</v>
      </c>
      <c r="N175" s="101">
        <f>IF(INDEX('Pace of change parameters'!$E$28:$I$28,1,$B$6)=1,(1+L175)*D175,D175)</f>
        <v>15304.441957010777</v>
      </c>
      <c r="O175" s="87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1">
        <v>2.0364154744368035E-2</v>
      </c>
      <c r="Q175" s="51">
        <v>9.0547645222140982E-3</v>
      </c>
      <c r="R175" s="9">
        <f>IF(INDEX('Pace of change parameters'!$E$29:$I$29,1,$B$6)=1,D175*(1+P175),D175)</f>
        <v>15304.441957010777</v>
      </c>
      <c r="S175" s="96">
        <f>IF(P175&lt;INDEX('Pace of change parameters'!$E$22:$I$22,1,$B$6),INDEX('Pace of change parameters'!$E$22:$I$22,1,$B$6),P175)</f>
        <v>3.5655436588443112E-2</v>
      </c>
      <c r="T175" s="125">
        <v>2.4176562684833369E-2</v>
      </c>
      <c r="U175" s="110">
        <f t="shared" si="41"/>
        <v>15533.795893390059</v>
      </c>
      <c r="V175" s="124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5">
        <f>MIN(S175, S175+(INDEX('Pace of change parameters'!$E$25:$I$25,1,$B$6)-S175)*(1-V175))</f>
        <v>3.5655436588443112E-2</v>
      </c>
      <c r="X175" s="125">
        <v>2.4176562684833369E-2</v>
      </c>
      <c r="Y175" s="101">
        <f t="shared" si="42"/>
        <v>15533.795893390059</v>
      </c>
      <c r="Z175" s="90">
        <v>0</v>
      </c>
      <c r="AA175" s="92">
        <f t="shared" si="37"/>
        <v>15433.828795610232</v>
      </c>
      <c r="AB175" s="92">
        <f>IF(INDEX('Pace of change parameters'!$E$27:$I$27,1,$B$6)=1,MAX(AA175,Y175),Y175)</f>
        <v>15533.795893390059</v>
      </c>
      <c r="AC175" s="90">
        <f t="shared" si="43"/>
        <v>3.5655436588443168E-2</v>
      </c>
      <c r="AD175" s="136">
        <v>2.4176562684833369E-2</v>
      </c>
      <c r="AE175" s="50">
        <v>15534</v>
      </c>
      <c r="AF175" s="50">
        <v>119.00274315247982</v>
      </c>
      <c r="AG175" s="15">
        <f t="shared" si="44"/>
        <v>3.5669044602973488E-2</v>
      </c>
      <c r="AH175" s="15">
        <f t="shared" si="45"/>
        <v>2.4190019872479152E-2</v>
      </c>
      <c r="AI175" s="50"/>
      <c r="AJ175" s="50">
        <v>15433.828795610232</v>
      </c>
      <c r="AK175" s="50">
        <v>118.23535238981277</v>
      </c>
      <c r="AL175" s="15">
        <f t="shared" si="46"/>
        <v>6.4903664357258695E-3</v>
      </c>
      <c r="AM175" s="52">
        <f t="shared" si="47"/>
        <v>6.4903664357258695E-3</v>
      </c>
    </row>
    <row r="176" spans="1:39" x14ac:dyDescent="0.2">
      <c r="A176" s="178" t="s">
        <v>399</v>
      </c>
      <c r="B176" s="178" t="s">
        <v>400</v>
      </c>
      <c r="D176" s="61">
        <v>30397</v>
      </c>
      <c r="E176" s="66">
        <v>117.35704385494165</v>
      </c>
      <c r="F176" s="49"/>
      <c r="G176" s="81">
        <v>30830.066833528384</v>
      </c>
      <c r="H176" s="74">
        <v>117.8614328039771</v>
      </c>
      <c r="I176" s="83"/>
      <c r="J176" s="96">
        <f t="shared" si="33"/>
        <v>-1.4046898953115949E-2</v>
      </c>
      <c r="K176" s="119">
        <f t="shared" si="34"/>
        <v>-4.279508037835611E-3</v>
      </c>
      <c r="L176" s="96">
        <v>1.9051013156707652E-2</v>
      </c>
      <c r="M176" s="90">
        <f>INDEX('Pace of change parameters'!$E$20:$I$20,1,$B$6)</f>
        <v>9.0547645222140982E-3</v>
      </c>
      <c r="N176" s="101">
        <f>IF(INDEX('Pace of change parameters'!$E$28:$I$28,1,$B$6)=1,(1+L176)*D176,D176)</f>
        <v>30976.093646924441</v>
      </c>
      <c r="O176" s="87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1">
        <v>1.9051013156707652E-2</v>
      </c>
      <c r="Q176" s="51">
        <v>9.0547645222140982E-3</v>
      </c>
      <c r="R176" s="9">
        <f>IF(INDEX('Pace of change parameters'!$E$29:$I$29,1,$B$6)=1,D176*(1+P176),D176)</f>
        <v>30976.093646924441</v>
      </c>
      <c r="S176" s="96">
        <f>IF(P176&lt;INDEX('Pace of change parameters'!$E$22:$I$22,1,$B$6),INDEX('Pace of change parameters'!$E$22:$I$22,1,$B$6),P176)</f>
        <v>3.5655436588443112E-2</v>
      </c>
      <c r="T176" s="125">
        <v>2.5496309017652097E-2</v>
      </c>
      <c r="U176" s="110">
        <f t="shared" si="41"/>
        <v>31480.818305978908</v>
      </c>
      <c r="V176" s="124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5">
        <f>MIN(S176, S176+(INDEX('Pace of change parameters'!$E$25:$I$25,1,$B$6)-S176)*(1-V176))</f>
        <v>3.5655436588443112E-2</v>
      </c>
      <c r="X176" s="125">
        <v>2.5496309017652097E-2</v>
      </c>
      <c r="Y176" s="101">
        <f t="shared" si="42"/>
        <v>31480.818305978908</v>
      </c>
      <c r="Z176" s="90">
        <v>-1.1657143880137499E-2</v>
      </c>
      <c r="AA176" s="92">
        <f t="shared" si="37"/>
        <v>31617.805651117651</v>
      </c>
      <c r="AB176" s="92">
        <f>IF(INDEX('Pace of change parameters'!$E$27:$I$27,1,$B$6)=1,MAX(AA176,Y176),Y176)</f>
        <v>31480.818305978908</v>
      </c>
      <c r="AC176" s="90">
        <f t="shared" si="43"/>
        <v>3.5655436588443168E-2</v>
      </c>
      <c r="AD176" s="136">
        <v>2.5496309017652097E-2</v>
      </c>
      <c r="AE176" s="50">
        <v>31481</v>
      </c>
      <c r="AF176" s="50">
        <v>120.3499099154357</v>
      </c>
      <c r="AG176" s="15">
        <f t="shared" si="44"/>
        <v>3.5661413955324628E-2</v>
      </c>
      <c r="AH176" s="15">
        <f t="shared" si="45"/>
        <v>2.5502227750328732E-2</v>
      </c>
      <c r="AI176" s="50"/>
      <c r="AJ176" s="50">
        <v>31990.726148662689</v>
      </c>
      <c r="AK176" s="50">
        <v>122.29856135830907</v>
      </c>
      <c r="AL176" s="15">
        <f t="shared" si="46"/>
        <v>-1.5933559816490694E-2</v>
      </c>
      <c r="AM176" s="52">
        <f t="shared" si="47"/>
        <v>-1.5933559816490694E-2</v>
      </c>
    </row>
    <row r="177" spans="1:39" x14ac:dyDescent="0.2">
      <c r="A177" s="178" t="s">
        <v>401</v>
      </c>
      <c r="B177" s="178" t="s">
        <v>402</v>
      </c>
      <c r="D177" s="61">
        <v>19722</v>
      </c>
      <c r="E177" s="66">
        <v>110.01773939819928</v>
      </c>
      <c r="F177" s="49"/>
      <c r="G177" s="81">
        <v>20414.732897573729</v>
      </c>
      <c r="H177" s="74">
        <v>112.66678420843949</v>
      </c>
      <c r="I177" s="83"/>
      <c r="J177" s="96">
        <f t="shared" si="33"/>
        <v>-3.393298854554494E-2</v>
      </c>
      <c r="K177" s="119">
        <f t="shared" si="34"/>
        <v>-2.3512207513967431E-2</v>
      </c>
      <c r="L177" s="96">
        <v>1.9939246266523991E-2</v>
      </c>
      <c r="M177" s="90">
        <f>INDEX('Pace of change parameters'!$E$20:$I$20,1,$B$6)</f>
        <v>9.0547645222140982E-3</v>
      </c>
      <c r="N177" s="101">
        <f>IF(INDEX('Pace of change parameters'!$E$28:$I$28,1,$B$6)=1,(1+L177)*D177,D177)</f>
        <v>20115.241814868386</v>
      </c>
      <c r="O177" s="87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1">
        <v>1.9939246266523991E-2</v>
      </c>
      <c r="Q177" s="51">
        <v>9.0547645222140982E-3</v>
      </c>
      <c r="R177" s="9">
        <f>IF(INDEX('Pace of change parameters'!$E$29:$I$29,1,$B$6)=1,D177*(1+P177),D177)</f>
        <v>20115.241814868386</v>
      </c>
      <c r="S177" s="96">
        <f>IF(P177&lt;INDEX('Pace of change parameters'!$E$22:$I$22,1,$B$6),INDEX('Pace of change parameters'!$E$22:$I$22,1,$B$6),P177)</f>
        <v>3.5655436588443112E-2</v>
      </c>
      <c r="T177" s="125">
        <v>2.4603236436125053E-2</v>
      </c>
      <c r="U177" s="110">
        <f t="shared" si="41"/>
        <v>20425.196520397276</v>
      </c>
      <c r="V177" s="124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5">
        <f>MIN(S177, S177+(INDEX('Pace of change parameters'!$E$25:$I$25,1,$B$6)-S177)*(1-V177))</f>
        <v>3.5655436588443112E-2</v>
      </c>
      <c r="X177" s="125">
        <v>2.4603236436125053E-2</v>
      </c>
      <c r="Y177" s="101">
        <f t="shared" si="42"/>
        <v>20425.196520397276</v>
      </c>
      <c r="Z177" s="90">
        <v>-3.074734166614157E-2</v>
      </c>
      <c r="AA177" s="92">
        <f t="shared" si="37"/>
        <v>20531.956468658565</v>
      </c>
      <c r="AB177" s="92">
        <f>IF(INDEX('Pace of change parameters'!$E$27:$I$27,1,$B$6)=1,MAX(AA177,Y177),Y177)</f>
        <v>20425.196520397276</v>
      </c>
      <c r="AC177" s="90">
        <f t="shared" si="43"/>
        <v>3.5655436588443168E-2</v>
      </c>
      <c r="AD177" s="136">
        <v>2.4603236436125053E-2</v>
      </c>
      <c r="AE177" s="50">
        <v>20425</v>
      </c>
      <c r="AF177" s="50">
        <v>112.72344727718061</v>
      </c>
      <c r="AG177" s="15">
        <f t="shared" si="44"/>
        <v>3.5645472061657024E-2</v>
      </c>
      <c r="AH177" s="15">
        <f t="shared" si="45"/>
        <v>2.4593378247741216E-2</v>
      </c>
      <c r="AI177" s="50"/>
      <c r="AJ177" s="50">
        <v>21183.286207285641</v>
      </c>
      <c r="AK177" s="50">
        <v>116.90834986263843</v>
      </c>
      <c r="AL177" s="15">
        <f t="shared" si="46"/>
        <v>-3.5796438752021431E-2</v>
      </c>
      <c r="AM177" s="52">
        <f t="shared" si="47"/>
        <v>-3.579643875202132E-2</v>
      </c>
    </row>
    <row r="178" spans="1:39" x14ac:dyDescent="0.2">
      <c r="A178" s="178" t="s">
        <v>403</v>
      </c>
      <c r="B178" s="178" t="s">
        <v>404</v>
      </c>
      <c r="D178" s="61">
        <v>24143</v>
      </c>
      <c r="E178" s="66">
        <v>125.48597683943534</v>
      </c>
      <c r="F178" s="49"/>
      <c r="G178" s="81">
        <v>24883.886743443953</v>
      </c>
      <c r="H178" s="74">
        <v>128.42392055091153</v>
      </c>
      <c r="I178" s="83"/>
      <c r="J178" s="96">
        <f t="shared" si="33"/>
        <v>-2.9773754843147704E-2</v>
      </c>
      <c r="K178" s="119">
        <f t="shared" si="34"/>
        <v>-2.2876919649182481E-2</v>
      </c>
      <c r="L178" s="96">
        <v>1.6227611522935836E-2</v>
      </c>
      <c r="M178" s="90">
        <f>INDEX('Pace of change parameters'!$E$20:$I$20,1,$B$6)</f>
        <v>9.0547645222140982E-3</v>
      </c>
      <c r="N178" s="101">
        <f>IF(INDEX('Pace of change parameters'!$E$28:$I$28,1,$B$6)=1,(1+L178)*D178,D178)</f>
        <v>24534.783224998238</v>
      </c>
      <c r="O178" s="87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1">
        <v>1.6227611522935836E-2</v>
      </c>
      <c r="Q178" s="51">
        <v>9.0547645222140982E-3</v>
      </c>
      <c r="R178" s="9">
        <f>IF(INDEX('Pace of change parameters'!$E$29:$I$29,1,$B$6)=1,D178*(1+P178),D178)</f>
        <v>24534.783224998238</v>
      </c>
      <c r="S178" s="96">
        <f>IF(P178&lt;INDEX('Pace of change parameters'!$E$22:$I$22,1,$B$6),INDEX('Pace of change parameters'!$E$22:$I$22,1,$B$6),P178)</f>
        <v>3.5655436588443112E-2</v>
      </c>
      <c r="T178" s="125">
        <v>2.8345462023805945E-2</v>
      </c>
      <c r="U178" s="110">
        <f t="shared" si="41"/>
        <v>25003.829205554783</v>
      </c>
      <c r="V178" s="124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5">
        <f>MIN(S178, S178+(INDEX('Pace of change parameters'!$E$25:$I$25,1,$B$6)-S178)*(1-V178))</f>
        <v>3.5655436588443112E-2</v>
      </c>
      <c r="X178" s="125">
        <v>2.8345462023805945E-2</v>
      </c>
      <c r="Y178" s="101">
        <f t="shared" si="42"/>
        <v>25003.829205554783</v>
      </c>
      <c r="Z178" s="90">
        <v>-3.011676086780668E-2</v>
      </c>
      <c r="AA178" s="92">
        <f t="shared" si="37"/>
        <v>25043.054703488011</v>
      </c>
      <c r="AB178" s="92">
        <f>IF(INDEX('Pace of change parameters'!$E$27:$I$27,1,$B$6)=1,MAX(AA178,Y178),Y178)</f>
        <v>25003.829205554783</v>
      </c>
      <c r="AC178" s="90">
        <f t="shared" si="43"/>
        <v>3.5655436588443168E-2</v>
      </c>
      <c r="AD178" s="136">
        <v>2.8345462023805945E-2</v>
      </c>
      <c r="AE178" s="50">
        <v>25004</v>
      </c>
      <c r="AF178" s="50">
        <v>129.04381628810498</v>
      </c>
      <c r="AG178" s="15">
        <f t="shared" si="44"/>
        <v>3.5662510872716657E-2</v>
      </c>
      <c r="AH178" s="15">
        <f t="shared" si="45"/>
        <v>2.8352486375605501E-2</v>
      </c>
      <c r="AI178" s="50"/>
      <c r="AJ178" s="50">
        <v>25820.6902574122</v>
      </c>
      <c r="AK178" s="50">
        <v>133.258695009181</v>
      </c>
      <c r="AL178" s="15">
        <f t="shared" si="46"/>
        <v>-3.1629296090477599E-2</v>
      </c>
      <c r="AM178" s="52">
        <f t="shared" si="47"/>
        <v>-3.1629296090477488E-2</v>
      </c>
    </row>
    <row r="179" spans="1:39" x14ac:dyDescent="0.2">
      <c r="A179" s="178" t="s">
        <v>405</v>
      </c>
      <c r="B179" s="178" t="s">
        <v>406</v>
      </c>
      <c r="D179" s="61">
        <v>23505</v>
      </c>
      <c r="E179" s="66">
        <v>115.81499164831267</v>
      </c>
      <c r="F179" s="49"/>
      <c r="G179" s="81">
        <v>23871.130494843288</v>
      </c>
      <c r="H179" s="74">
        <v>116.97755498849585</v>
      </c>
      <c r="I179" s="83"/>
      <c r="J179" s="96">
        <f t="shared" si="33"/>
        <v>-1.5337794534799332E-2</v>
      </c>
      <c r="K179" s="119">
        <f t="shared" si="34"/>
        <v>-9.9383453543503419E-3</v>
      </c>
      <c r="L179" s="96">
        <v>1.4587971637392672E-2</v>
      </c>
      <c r="M179" s="90">
        <f>INDEX('Pace of change parameters'!$E$20:$I$20,1,$B$6)</f>
        <v>9.0547645222140982E-3</v>
      </c>
      <c r="N179" s="101">
        <f>IF(INDEX('Pace of change parameters'!$E$28:$I$28,1,$B$6)=1,(1+L179)*D179,D179)</f>
        <v>23847.890273336914</v>
      </c>
      <c r="O179" s="87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1">
        <v>1.4587971637392672E-2</v>
      </c>
      <c r="Q179" s="51">
        <v>9.0547645222140982E-3</v>
      </c>
      <c r="R179" s="9">
        <f>IF(INDEX('Pace of change parameters'!$E$29:$I$29,1,$B$6)=1,D179*(1+P179),D179)</f>
        <v>23847.890273336914</v>
      </c>
      <c r="S179" s="96">
        <f>IF(P179&lt;INDEX('Pace of change parameters'!$E$22:$I$22,1,$B$6),INDEX('Pace of change parameters'!$E$22:$I$22,1,$B$6),P179)</f>
        <v>3.5655436588443112E-2</v>
      </c>
      <c r="T179" s="125">
        <v>3.0007334905001848E-2</v>
      </c>
      <c r="U179" s="110">
        <f t="shared" si="41"/>
        <v>24343.081037011358</v>
      </c>
      <c r="V179" s="124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5">
        <f>MIN(S179, S179+(INDEX('Pace of change parameters'!$E$25:$I$25,1,$B$6)-S179)*(1-V179))</f>
        <v>3.5655436588443112E-2</v>
      </c>
      <c r="X179" s="125">
        <v>3.0007334905001848E-2</v>
      </c>
      <c r="Y179" s="101">
        <f t="shared" si="42"/>
        <v>24343.081037011358</v>
      </c>
      <c r="Z179" s="90">
        <v>-1.7274052923257011E-2</v>
      </c>
      <c r="AA179" s="92">
        <f t="shared" si="37"/>
        <v>24341.93182801185</v>
      </c>
      <c r="AB179" s="92">
        <f>IF(INDEX('Pace of change parameters'!$E$27:$I$27,1,$B$6)=1,MAX(AA179,Y179),Y179)</f>
        <v>24343.081037011358</v>
      </c>
      <c r="AC179" s="90">
        <f t="shared" si="43"/>
        <v>3.5655436588443168E-2</v>
      </c>
      <c r="AD179" s="136">
        <v>3.0007334905001848E-2</v>
      </c>
      <c r="AE179" s="50">
        <v>24343</v>
      </c>
      <c r="AF179" s="50">
        <v>119.28989377776213</v>
      </c>
      <c r="AG179" s="15">
        <f t="shared" si="44"/>
        <v>3.5651988938523616E-2</v>
      </c>
      <c r="AH179" s="15">
        <f t="shared" si="45"/>
        <v>3.0003906057356255E-2</v>
      </c>
      <c r="AI179" s="50"/>
      <c r="AJ179" s="50">
        <v>24769.806781250012</v>
      </c>
      <c r="AK179" s="50">
        <v>121.38140820075611</v>
      </c>
      <c r="AL179" s="15">
        <f t="shared" si="46"/>
        <v>-1.7230928970067394E-2</v>
      </c>
      <c r="AM179" s="52">
        <f t="shared" si="47"/>
        <v>-1.7230928970067394E-2</v>
      </c>
    </row>
    <row r="180" spans="1:39" x14ac:dyDescent="0.2">
      <c r="A180" s="178" t="s">
        <v>407</v>
      </c>
      <c r="B180" s="178" t="s">
        <v>408</v>
      </c>
      <c r="D180" s="61">
        <v>24462</v>
      </c>
      <c r="E180" s="66">
        <v>110.9065849367984</v>
      </c>
      <c r="F180" s="49"/>
      <c r="G180" s="81">
        <v>25482.647135531028</v>
      </c>
      <c r="H180" s="74">
        <v>114.48873455750552</v>
      </c>
      <c r="I180" s="83"/>
      <c r="J180" s="96">
        <f t="shared" si="33"/>
        <v>-4.0052633861099807E-2</v>
      </c>
      <c r="K180" s="119">
        <f t="shared" si="34"/>
        <v>-3.1288227916501987E-2</v>
      </c>
      <c r="L180" s="96">
        <v>1.8267525438653287E-2</v>
      </c>
      <c r="M180" s="90">
        <f>INDEX('Pace of change parameters'!$E$20:$I$20,1,$B$6)</f>
        <v>9.0547645222140982E-3</v>
      </c>
      <c r="N180" s="101">
        <f>IF(INDEX('Pace of change parameters'!$E$28:$I$28,1,$B$6)=1,(1+L180)*D180,D180)</f>
        <v>24908.860207280337</v>
      </c>
      <c r="O180" s="87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1">
        <v>1.8267525438653287E-2</v>
      </c>
      <c r="Q180" s="51">
        <v>9.0547645222140982E-3</v>
      </c>
      <c r="R180" s="9">
        <f>IF(INDEX('Pace of change parameters'!$E$29:$I$29,1,$B$6)=1,D180*(1+P180),D180)</f>
        <v>24908.860207280337</v>
      </c>
      <c r="S180" s="96">
        <f>IF(P180&lt;INDEX('Pace of change parameters'!$E$22:$I$22,1,$B$6),INDEX('Pace of change parameters'!$E$22:$I$22,1,$B$6),P180)</f>
        <v>3.5655436588443112E-2</v>
      </c>
      <c r="T180" s="125">
        <v>2.6285358793818769E-2</v>
      </c>
      <c r="U180" s="110">
        <f t="shared" si="41"/>
        <v>25334.203289826495</v>
      </c>
      <c r="V180" s="124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5">
        <f>MIN(S180, S180+(INDEX('Pace of change parameters'!$E$25:$I$25,1,$B$6)-S180)*(1-V180))</f>
        <v>3.5655436588443112E-2</v>
      </c>
      <c r="X180" s="125">
        <v>2.6285358793818769E-2</v>
      </c>
      <c r="Y180" s="101">
        <f t="shared" si="42"/>
        <v>25334.203289826495</v>
      </c>
      <c r="Z180" s="90">
        <v>-3.8465746857082816E-2</v>
      </c>
      <c r="AA180" s="92">
        <f t="shared" si="37"/>
        <v>25424.88120037187</v>
      </c>
      <c r="AB180" s="92">
        <f>IF(INDEX('Pace of change parameters'!$E$27:$I$27,1,$B$6)=1,MAX(AA180,Y180),Y180)</f>
        <v>25334.203289826495</v>
      </c>
      <c r="AC180" s="90">
        <f t="shared" si="43"/>
        <v>3.5655436588443168E-2</v>
      </c>
      <c r="AD180" s="136">
        <v>2.6285358793818769E-2</v>
      </c>
      <c r="AE180" s="50">
        <v>25334</v>
      </c>
      <c r="AF180" s="50">
        <v>113.82089097155342</v>
      </c>
      <c r="AG180" s="15">
        <f t="shared" si="44"/>
        <v>3.5647126154852327E-2</v>
      </c>
      <c r="AH180" s="15">
        <f t="shared" si="45"/>
        <v>2.6277123548757553E-2</v>
      </c>
      <c r="AI180" s="50"/>
      <c r="AJ180" s="50">
        <v>26441.992177883294</v>
      </c>
      <c r="AK180" s="50">
        <v>118.79889116402947</v>
      </c>
      <c r="AL180" s="15">
        <f t="shared" si="46"/>
        <v>-4.1902749627543034E-2</v>
      </c>
      <c r="AM180" s="52">
        <f t="shared" si="47"/>
        <v>-4.1902749627542923E-2</v>
      </c>
    </row>
    <row r="181" spans="1:39" x14ac:dyDescent="0.2">
      <c r="A181" s="178" t="s">
        <v>409</v>
      </c>
      <c r="B181" s="178" t="s">
        <v>410</v>
      </c>
      <c r="D181" s="61">
        <v>25102</v>
      </c>
      <c r="E181" s="66">
        <v>134.87215031404978</v>
      </c>
      <c r="F181" s="49"/>
      <c r="G181" s="81">
        <v>24945.621204682266</v>
      </c>
      <c r="H181" s="74">
        <v>133.21895395664311</v>
      </c>
      <c r="I181" s="83"/>
      <c r="J181" s="96">
        <f t="shared" si="33"/>
        <v>6.2687873769358138E-3</v>
      </c>
      <c r="K181" s="119">
        <f t="shared" si="34"/>
        <v>1.2409618213521822E-2</v>
      </c>
      <c r="L181" s="96">
        <v>1.5212596993530392E-2</v>
      </c>
      <c r="M181" s="90">
        <f>INDEX('Pace of change parameters'!$E$20:$I$20,1,$B$6)</f>
        <v>9.0547645222140982E-3</v>
      </c>
      <c r="N181" s="101">
        <f>IF(INDEX('Pace of change parameters'!$E$28:$I$28,1,$B$6)=1,(1+L181)*D181,D181)</f>
        <v>25483.866609731598</v>
      </c>
      <c r="O181" s="87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1">
        <v>1.5212596993530392E-2</v>
      </c>
      <c r="Q181" s="51">
        <v>9.0547645222140982E-3</v>
      </c>
      <c r="R181" s="9">
        <f>IF(INDEX('Pace of change parameters'!$E$29:$I$29,1,$B$6)=1,D181*(1+P181),D181)</f>
        <v>25483.866609731598</v>
      </c>
      <c r="S181" s="96">
        <f>IF(P181&lt;INDEX('Pace of change parameters'!$E$22:$I$22,1,$B$6),INDEX('Pace of change parameters'!$E$22:$I$22,1,$B$6),P181)</f>
        <v>3.5655436588443112E-2</v>
      </c>
      <c r="T181" s="125">
        <v>2.9373606856024859E-2</v>
      </c>
      <c r="U181" s="110">
        <f t="shared" si="41"/>
        <v>25997.0227692431</v>
      </c>
      <c r="V181" s="124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5">
        <f>MIN(S181, S181+(INDEX('Pace of change parameters'!$E$25:$I$25,1,$B$6)-S181)*(1-V181))</f>
        <v>3.5655436588443112E-2</v>
      </c>
      <c r="X181" s="125">
        <v>2.9373606856024859E-2</v>
      </c>
      <c r="Y181" s="101">
        <f t="shared" si="42"/>
        <v>25997.0227692431</v>
      </c>
      <c r="Z181" s="90">
        <v>0</v>
      </c>
      <c r="AA181" s="92">
        <f t="shared" si="37"/>
        <v>25884.748835490343</v>
      </c>
      <c r="AB181" s="92">
        <f>IF(INDEX('Pace of change parameters'!$E$27:$I$27,1,$B$6)=1,MAX(AA181,Y181),Y181)</f>
        <v>25997.0227692431</v>
      </c>
      <c r="AC181" s="90">
        <f t="shared" si="43"/>
        <v>3.5655436588443168E-2</v>
      </c>
      <c r="AD181" s="136">
        <v>2.9373606856024859E-2</v>
      </c>
      <c r="AE181" s="50">
        <v>25997</v>
      </c>
      <c r="AF181" s="50">
        <v>138.83371023692104</v>
      </c>
      <c r="AG181" s="15">
        <f t="shared" si="44"/>
        <v>3.5654529519560274E-2</v>
      </c>
      <c r="AH181" s="15">
        <f t="shared" si="45"/>
        <v>2.9372705289022027E-2</v>
      </c>
      <c r="AI181" s="50"/>
      <c r="AJ181" s="50">
        <v>25884.748835490343</v>
      </c>
      <c r="AK181" s="50">
        <v>138.23424700472921</v>
      </c>
      <c r="AL181" s="15">
        <f t="shared" si="46"/>
        <v>4.3365753796980044E-3</v>
      </c>
      <c r="AM181" s="52">
        <f t="shared" si="47"/>
        <v>4.3365753796982265E-3</v>
      </c>
    </row>
    <row r="182" spans="1:39" x14ac:dyDescent="0.2">
      <c r="A182" s="178" t="s">
        <v>411</v>
      </c>
      <c r="B182" s="178" t="s">
        <v>412</v>
      </c>
      <c r="D182" s="61">
        <v>20477</v>
      </c>
      <c r="E182" s="66">
        <v>121.29558876666727</v>
      </c>
      <c r="F182" s="49"/>
      <c r="G182" s="81">
        <v>19649.566388673753</v>
      </c>
      <c r="H182" s="74">
        <v>115.57231102961113</v>
      </c>
      <c r="I182" s="83"/>
      <c r="J182" s="96">
        <f t="shared" si="33"/>
        <v>4.2109509948432766E-2</v>
      </c>
      <c r="K182" s="119">
        <f t="shared" si="34"/>
        <v>4.9521184495391557E-2</v>
      </c>
      <c r="L182" s="96">
        <v>1.6231347638768323E-2</v>
      </c>
      <c r="M182" s="90">
        <f>INDEX('Pace of change parameters'!$E$20:$I$20,1,$B$6)</f>
        <v>9.0547645222140982E-3</v>
      </c>
      <c r="N182" s="101">
        <f>IF(INDEX('Pace of change parameters'!$E$28:$I$28,1,$B$6)=1,(1+L182)*D182,D182)</f>
        <v>20809.369305599059</v>
      </c>
      <c r="O182" s="87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1">
        <v>1.6231347638768323E-2</v>
      </c>
      <c r="Q182" s="51">
        <v>9.0547645222140982E-3</v>
      </c>
      <c r="R182" s="9">
        <f>IF(INDEX('Pace of change parameters'!$E$29:$I$29,1,$B$6)=1,D182*(1+P182),D182)</f>
        <v>20809.369305599059</v>
      </c>
      <c r="S182" s="96">
        <f>IF(P182&lt;INDEX('Pace of change parameters'!$E$22:$I$22,1,$B$6),INDEX('Pace of change parameters'!$E$22:$I$22,1,$B$6),P182)</f>
        <v>3.5655436588443112E-2</v>
      </c>
      <c r="T182" s="125">
        <v>2.834168137113191E-2</v>
      </c>
      <c r="U182" s="110">
        <f t="shared" si="41"/>
        <v>21207.116375021549</v>
      </c>
      <c r="V182" s="124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5">
        <f>MIN(S182, S182+(INDEX('Pace of change parameters'!$E$25:$I$25,1,$B$6)-S182)*(1-V182))</f>
        <v>3.5655436588443112E-2</v>
      </c>
      <c r="X182" s="125">
        <v>2.834168137113191E-2</v>
      </c>
      <c r="Y182" s="101">
        <f t="shared" si="42"/>
        <v>21207.116375021549</v>
      </c>
      <c r="Z182" s="90">
        <v>0</v>
      </c>
      <c r="AA182" s="92">
        <f t="shared" si="37"/>
        <v>20389.31348006058</v>
      </c>
      <c r="AB182" s="92">
        <f>IF(INDEX('Pace of change parameters'!$E$27:$I$27,1,$B$6)=1,MAX(AA182,Y182),Y182)</f>
        <v>21207.116375021549</v>
      </c>
      <c r="AC182" s="90">
        <f t="shared" si="43"/>
        <v>3.5655436588443168E-2</v>
      </c>
      <c r="AD182" s="136">
        <v>2.834168137113191E-2</v>
      </c>
      <c r="AE182" s="50">
        <v>21207</v>
      </c>
      <c r="AF182" s="50">
        <v>124.7326252154712</v>
      </c>
      <c r="AG182" s="15">
        <f t="shared" si="44"/>
        <v>3.5649753381842952E-2</v>
      </c>
      <c r="AH182" s="15">
        <f t="shared" si="45"/>
        <v>2.8336038299098032E-2</v>
      </c>
      <c r="AI182" s="50"/>
      <c r="AJ182" s="50">
        <v>20389.31348006058</v>
      </c>
      <c r="AK182" s="50">
        <v>119.92326103216634</v>
      </c>
      <c r="AL182" s="15">
        <f t="shared" si="46"/>
        <v>4.0103680819810972E-2</v>
      </c>
      <c r="AM182" s="52">
        <f t="shared" si="47"/>
        <v>4.0103680819810972E-2</v>
      </c>
    </row>
    <row r="183" spans="1:39" x14ac:dyDescent="0.2">
      <c r="A183" s="178" t="s">
        <v>413</v>
      </c>
      <c r="B183" s="178" t="s">
        <v>414</v>
      </c>
      <c r="D183" s="61">
        <v>26976</v>
      </c>
      <c r="E183" s="66">
        <v>115.20475578351277</v>
      </c>
      <c r="F183" s="49"/>
      <c r="G183" s="81">
        <v>26124.415700726899</v>
      </c>
      <c r="H183" s="74">
        <v>110.82841121702235</v>
      </c>
      <c r="I183" s="83"/>
      <c r="J183" s="96">
        <f t="shared" si="33"/>
        <v>3.2597257256528955E-2</v>
      </c>
      <c r="K183" s="119">
        <f t="shared" si="34"/>
        <v>3.948756928330166E-2</v>
      </c>
      <c r="L183" s="96">
        <v>1.5787982270760281E-2</v>
      </c>
      <c r="M183" s="90">
        <f>INDEX('Pace of change parameters'!$E$20:$I$20,1,$B$6)</f>
        <v>9.0547645222140982E-3</v>
      </c>
      <c r="N183" s="101">
        <f>IF(INDEX('Pace of change parameters'!$E$28:$I$28,1,$B$6)=1,(1+L183)*D183,D183)</f>
        <v>27401.896609736028</v>
      </c>
      <c r="O183" s="87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1">
        <v>1.5787982270760281E-2</v>
      </c>
      <c r="Q183" s="51">
        <v>9.0547645222140982E-3</v>
      </c>
      <c r="R183" s="9">
        <f>IF(INDEX('Pace of change parameters'!$E$29:$I$29,1,$B$6)=1,D183*(1+P183),D183)</f>
        <v>27401.896609736028</v>
      </c>
      <c r="S183" s="96">
        <f>IF(P183&lt;INDEX('Pace of change parameters'!$E$22:$I$22,1,$B$6),INDEX('Pace of change parameters'!$E$22:$I$22,1,$B$6),P183)</f>
        <v>3.5655436588443112E-2</v>
      </c>
      <c r="T183" s="125">
        <v>2.879052610640831E-2</v>
      </c>
      <c r="U183" s="110">
        <f t="shared" si="41"/>
        <v>27937.841057409842</v>
      </c>
      <c r="V183" s="124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5">
        <f>MIN(S183, S183+(INDEX('Pace of change parameters'!$E$25:$I$25,1,$B$6)-S183)*(1-V183))</f>
        <v>3.5655436588443112E-2</v>
      </c>
      <c r="X183" s="125">
        <v>2.879052610640831E-2</v>
      </c>
      <c r="Y183" s="101">
        <f t="shared" si="42"/>
        <v>27937.841057409842</v>
      </c>
      <c r="Z183" s="90">
        <v>0</v>
      </c>
      <c r="AA183" s="92">
        <f t="shared" si="37"/>
        <v>27107.921399861945</v>
      </c>
      <c r="AB183" s="92">
        <f>IF(INDEX('Pace of change parameters'!$E$27:$I$27,1,$B$6)=1,MAX(AA183,Y183),Y183)</f>
        <v>27937.841057409842</v>
      </c>
      <c r="AC183" s="90">
        <f t="shared" si="43"/>
        <v>3.5655436588443168E-2</v>
      </c>
      <c r="AD183" s="136">
        <v>2.879052610640831E-2</v>
      </c>
      <c r="AE183" s="50">
        <v>27938</v>
      </c>
      <c r="AF183" s="50">
        <v>118.52223559951301</v>
      </c>
      <c r="AG183" s="15">
        <f t="shared" si="44"/>
        <v>3.5661328588374896E-2</v>
      </c>
      <c r="AH183" s="15">
        <f t="shared" si="45"/>
        <v>2.8796379050829213E-2</v>
      </c>
      <c r="AI183" s="50"/>
      <c r="AJ183" s="50">
        <v>27107.921399861945</v>
      </c>
      <c r="AK183" s="50">
        <v>115.00076765579205</v>
      </c>
      <c r="AL183" s="15">
        <f t="shared" si="46"/>
        <v>3.0621255975099571E-2</v>
      </c>
      <c r="AM183" s="52">
        <f t="shared" si="47"/>
        <v>3.0621255975099571E-2</v>
      </c>
    </row>
    <row r="184" spans="1:39" x14ac:dyDescent="0.2">
      <c r="A184" s="178" t="s">
        <v>415</v>
      </c>
      <c r="B184" s="178" t="s">
        <v>416</v>
      </c>
      <c r="D184" s="61">
        <v>18301</v>
      </c>
      <c r="E184" s="66">
        <v>128.35331000189365</v>
      </c>
      <c r="F184" s="49"/>
      <c r="G184" s="81">
        <v>18262.56543880672</v>
      </c>
      <c r="H184" s="74">
        <v>127.60371027025224</v>
      </c>
      <c r="I184" s="83"/>
      <c r="J184" s="96">
        <f t="shared" si="33"/>
        <v>2.1045543312119275E-3</v>
      </c>
      <c r="K184" s="119">
        <f t="shared" si="34"/>
        <v>5.8744352343189643E-3</v>
      </c>
      <c r="L184" s="96">
        <v>1.2850791863393329E-2</v>
      </c>
      <c r="M184" s="90">
        <f>INDEX('Pace of change parameters'!$E$20:$I$20,1,$B$6)</f>
        <v>9.0547645222140982E-3</v>
      </c>
      <c r="N184" s="101">
        <f>IF(INDEX('Pace of change parameters'!$E$28:$I$28,1,$B$6)=1,(1+L184)*D184,D184)</f>
        <v>18536.182341891963</v>
      </c>
      <c r="O184" s="87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1">
        <v>1.2850791863393329E-2</v>
      </c>
      <c r="Q184" s="51">
        <v>9.0547645222140982E-3</v>
      </c>
      <c r="R184" s="9">
        <f>IF(INDEX('Pace of change parameters'!$E$29:$I$29,1,$B$6)=1,D184*(1+P184),D184)</f>
        <v>18536.182341891963</v>
      </c>
      <c r="S184" s="96">
        <f>IF(P184&lt;INDEX('Pace of change parameters'!$E$22:$I$22,1,$B$6),INDEX('Pace of change parameters'!$E$22:$I$22,1,$B$6),P184)</f>
        <v>3.5655436588443112E-2</v>
      </c>
      <c r="T184" s="125">
        <v>3.1773940533039058E-2</v>
      </c>
      <c r="U184" s="110">
        <f t="shared" si="41"/>
        <v>18953.530145005097</v>
      </c>
      <c r="V184" s="124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5">
        <f>MIN(S184, S184+(INDEX('Pace of change parameters'!$E$25:$I$25,1,$B$6)-S184)*(1-V184))</f>
        <v>3.5655436588443112E-2</v>
      </c>
      <c r="X184" s="125">
        <v>3.1773940533039058E-2</v>
      </c>
      <c r="Y184" s="101">
        <f t="shared" si="42"/>
        <v>18953.530145005097</v>
      </c>
      <c r="Z184" s="90">
        <v>-1.5784346685752126E-3</v>
      </c>
      <c r="AA184" s="92">
        <f t="shared" si="37"/>
        <v>18920.184626243507</v>
      </c>
      <c r="AB184" s="92">
        <f>IF(INDEX('Pace of change parameters'!$E$27:$I$27,1,$B$6)=1,MAX(AA184,Y184),Y184)</f>
        <v>18953.530145005097</v>
      </c>
      <c r="AC184" s="90">
        <f t="shared" si="43"/>
        <v>3.5655436588443168E-2</v>
      </c>
      <c r="AD184" s="136">
        <v>3.1773940533039058E-2</v>
      </c>
      <c r="AE184" s="50">
        <v>18954</v>
      </c>
      <c r="AF184" s="50">
        <v>132.43488339940441</v>
      </c>
      <c r="AG184" s="15">
        <f t="shared" si="44"/>
        <v>3.5681110321840404E-2</v>
      </c>
      <c r="AH184" s="15">
        <f t="shared" si="45"/>
        <v>3.1799518044766772E-2</v>
      </c>
      <c r="AI184" s="50"/>
      <c r="AJ184" s="50">
        <v>18950.096114924134</v>
      </c>
      <c r="AK184" s="50">
        <v>132.40760627769779</v>
      </c>
      <c r="AL184" s="15">
        <f t="shared" si="46"/>
        <v>2.0600872165443818E-4</v>
      </c>
      <c r="AM184" s="52">
        <f t="shared" si="47"/>
        <v>2.0600872165466022E-4</v>
      </c>
    </row>
    <row r="185" spans="1:39" x14ac:dyDescent="0.2">
      <c r="A185" s="178" t="s">
        <v>417</v>
      </c>
      <c r="B185" s="178" t="s">
        <v>418</v>
      </c>
      <c r="D185" s="61">
        <v>35410</v>
      </c>
      <c r="E185" s="66">
        <v>120.40368045590866</v>
      </c>
      <c r="F185" s="49"/>
      <c r="G185" s="81">
        <v>35574.425903380718</v>
      </c>
      <c r="H185" s="74">
        <v>119.85662333150947</v>
      </c>
      <c r="I185" s="83"/>
      <c r="J185" s="96">
        <f t="shared" si="33"/>
        <v>-4.6220254917758163E-3</v>
      </c>
      <c r="K185" s="119">
        <f t="shared" si="34"/>
        <v>4.5642627765851707E-3</v>
      </c>
      <c r="L185" s="96">
        <v>1.8367275129095528E-2</v>
      </c>
      <c r="M185" s="90">
        <f>INDEX('Pace of change parameters'!$E$20:$I$20,1,$B$6)</f>
        <v>9.0547645222140982E-3</v>
      </c>
      <c r="N185" s="101">
        <f>IF(INDEX('Pace of change parameters'!$E$28:$I$28,1,$B$6)=1,(1+L185)*D185,D185)</f>
        <v>36060.385212321271</v>
      </c>
      <c r="O185" s="87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1">
        <v>1.8367275129095528E-2</v>
      </c>
      <c r="Q185" s="51">
        <v>9.0547645222140982E-3</v>
      </c>
      <c r="R185" s="9">
        <f>IF(INDEX('Pace of change parameters'!$E$29:$I$29,1,$B$6)=1,D185*(1+P185),D185)</f>
        <v>36060.385212321271</v>
      </c>
      <c r="S185" s="96">
        <f>IF(P185&lt;INDEX('Pace of change parameters'!$E$22:$I$22,1,$B$6),INDEX('Pace of change parameters'!$E$22:$I$22,1,$B$6),P185)</f>
        <v>3.5655436588443112E-2</v>
      </c>
      <c r="T185" s="125">
        <v>2.6184833522293394E-2</v>
      </c>
      <c r="U185" s="110">
        <f t="shared" si="41"/>
        <v>36672.559009596771</v>
      </c>
      <c r="V185" s="124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5">
        <f>MIN(S185, S185+(INDEX('Pace of change parameters'!$E$25:$I$25,1,$B$6)-S185)*(1-V185))</f>
        <v>3.5655436588443112E-2</v>
      </c>
      <c r="X185" s="125">
        <v>2.6184833522293394E-2</v>
      </c>
      <c r="Y185" s="101">
        <f t="shared" si="42"/>
        <v>36672.559009596771</v>
      </c>
      <c r="Z185" s="90">
        <v>-2.8788996076209994E-3</v>
      </c>
      <c r="AA185" s="92">
        <f t="shared" si="37"/>
        <v>36807.425246818188</v>
      </c>
      <c r="AB185" s="92">
        <f>IF(INDEX('Pace of change parameters'!$E$27:$I$27,1,$B$6)=1,MAX(AA185,Y185),Y185)</f>
        <v>36672.559009596771</v>
      </c>
      <c r="AC185" s="90">
        <f t="shared" si="43"/>
        <v>3.5655436588443168E-2</v>
      </c>
      <c r="AD185" s="136">
        <v>2.6184833522293394E-2</v>
      </c>
      <c r="AE185" s="50">
        <v>36673</v>
      </c>
      <c r="AF185" s="50">
        <v>123.55791655990527</v>
      </c>
      <c r="AG185" s="15">
        <f t="shared" si="44"/>
        <v>3.5667890426433146E-2</v>
      </c>
      <c r="AH185" s="15">
        <f t="shared" si="45"/>
        <v>2.6197173475537294E-2</v>
      </c>
      <c r="AI185" s="50"/>
      <c r="AJ185" s="50">
        <v>36913.696071955579</v>
      </c>
      <c r="AK185" s="50">
        <v>124.36886480997981</v>
      </c>
      <c r="AL185" s="15">
        <f t="shared" si="46"/>
        <v>-6.5205085799696638E-3</v>
      </c>
      <c r="AM185" s="52">
        <f t="shared" si="47"/>
        <v>-6.5205085799695528E-3</v>
      </c>
    </row>
    <row r="186" spans="1:39" x14ac:dyDescent="0.2">
      <c r="A186" s="178" t="s">
        <v>419</v>
      </c>
      <c r="B186" s="178" t="s">
        <v>420</v>
      </c>
      <c r="D186" s="61">
        <v>13539</v>
      </c>
      <c r="E186" s="66">
        <v>115.39346623596894</v>
      </c>
      <c r="F186" s="49"/>
      <c r="G186" s="81">
        <v>13425.722423039992</v>
      </c>
      <c r="H186" s="74">
        <v>113.7355579770623</v>
      </c>
      <c r="I186" s="83"/>
      <c r="J186" s="96">
        <f t="shared" si="33"/>
        <v>8.4373543106783799E-3</v>
      </c>
      <c r="K186" s="119">
        <f t="shared" si="34"/>
        <v>1.4576868381311447E-2</v>
      </c>
      <c r="L186" s="96">
        <v>1.5198037476495063E-2</v>
      </c>
      <c r="M186" s="90">
        <f>INDEX('Pace of change parameters'!$E$20:$I$20,1,$B$6)</f>
        <v>9.0547645222140982E-3</v>
      </c>
      <c r="N186" s="101">
        <f>IF(INDEX('Pace of change parameters'!$E$28:$I$28,1,$B$6)=1,(1+L186)*D186,D186)</f>
        <v>13744.766229394267</v>
      </c>
      <c r="O186" s="87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1">
        <v>1.5198037476495063E-2</v>
      </c>
      <c r="Q186" s="51">
        <v>9.0547645222140982E-3</v>
      </c>
      <c r="R186" s="9">
        <f>IF(INDEX('Pace of change parameters'!$E$29:$I$29,1,$B$6)=1,D186*(1+P186),D186)</f>
        <v>13744.766229394267</v>
      </c>
      <c r="S186" s="96">
        <f>IF(P186&lt;INDEX('Pace of change parameters'!$E$22:$I$22,1,$B$6),INDEX('Pace of change parameters'!$E$22:$I$22,1,$B$6),P186)</f>
        <v>3.5655436588443112E-2</v>
      </c>
      <c r="T186" s="125">
        <v>2.9388369672747938E-2</v>
      </c>
      <c r="U186" s="110">
        <f t="shared" si="41"/>
        <v>14021.738955970932</v>
      </c>
      <c r="V186" s="124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5">
        <f>MIN(S186, S186+(INDEX('Pace of change parameters'!$E$25:$I$25,1,$B$6)-S186)*(1-V186))</f>
        <v>3.5655436588443112E-2</v>
      </c>
      <c r="X186" s="125">
        <v>2.9388369672747938E-2</v>
      </c>
      <c r="Y186" s="101">
        <f t="shared" si="42"/>
        <v>14021.738955970932</v>
      </c>
      <c r="Z186" s="90">
        <v>0</v>
      </c>
      <c r="AA186" s="92">
        <f t="shared" si="37"/>
        <v>13931.160503237805</v>
      </c>
      <c r="AB186" s="92">
        <f>IF(INDEX('Pace of change parameters'!$E$27:$I$27,1,$B$6)=1,MAX(AA186,Y186),Y186)</f>
        <v>14021.738955970932</v>
      </c>
      <c r="AC186" s="90">
        <f t="shared" si="43"/>
        <v>3.5655436588443168E-2</v>
      </c>
      <c r="AD186" s="136">
        <v>2.9388369672747938E-2</v>
      </c>
      <c r="AE186" s="50">
        <v>14022</v>
      </c>
      <c r="AF186" s="50">
        <v>118.78690350528314</v>
      </c>
      <c r="AG186" s="15">
        <f t="shared" si="44"/>
        <v>3.5674717482827356E-2</v>
      </c>
      <c r="AH186" s="15">
        <f t="shared" si="45"/>
        <v>2.9407533892559679E-2</v>
      </c>
      <c r="AI186" s="50"/>
      <c r="AJ186" s="50">
        <v>13931.160503237805</v>
      </c>
      <c r="AK186" s="50">
        <v>118.01735975001574</v>
      </c>
      <c r="AL186" s="15">
        <f t="shared" si="46"/>
        <v>6.5205979603122355E-3</v>
      </c>
      <c r="AM186" s="52">
        <f t="shared" si="47"/>
        <v>6.5205979603122355E-3</v>
      </c>
    </row>
    <row r="187" spans="1:39" x14ac:dyDescent="0.2">
      <c r="A187" s="178" t="s">
        <v>421</v>
      </c>
      <c r="B187" s="178" t="s">
        <v>422</v>
      </c>
      <c r="D187" s="61">
        <v>13262</v>
      </c>
      <c r="E187" s="66">
        <v>121.28694761486685</v>
      </c>
      <c r="F187" s="49"/>
      <c r="G187" s="81">
        <v>12905.32269263208</v>
      </c>
      <c r="H187" s="74">
        <v>117.11153775370401</v>
      </c>
      <c r="I187" s="83"/>
      <c r="J187" s="96">
        <f t="shared" si="33"/>
        <v>2.7637999906159116E-2</v>
      </c>
      <c r="K187" s="119">
        <f t="shared" si="34"/>
        <v>3.565327499963411E-2</v>
      </c>
      <c r="L187" s="96">
        <v>1.6925095828340897E-2</v>
      </c>
      <c r="M187" s="90">
        <f>INDEX('Pace of change parameters'!$E$20:$I$20,1,$B$6)</f>
        <v>9.0547645222140982E-3</v>
      </c>
      <c r="N187" s="101">
        <f>IF(INDEX('Pace of change parameters'!$E$28:$I$28,1,$B$6)=1,(1+L187)*D187,D187)</f>
        <v>13486.460620875458</v>
      </c>
      <c r="O187" s="87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1">
        <v>1.6925095828340897E-2</v>
      </c>
      <c r="Q187" s="51">
        <v>9.0547645222140982E-3</v>
      </c>
      <c r="R187" s="9">
        <f>IF(INDEX('Pace of change parameters'!$E$29:$I$29,1,$B$6)=1,D187*(1+P187),D187)</f>
        <v>13486.460620875458</v>
      </c>
      <c r="S187" s="96">
        <f>IF(P187&lt;INDEX('Pace of change parameters'!$E$22:$I$22,1,$B$6),INDEX('Pace of change parameters'!$E$22:$I$22,1,$B$6),P187)</f>
        <v>3.5655436588443112E-2</v>
      </c>
      <c r="T187" s="125">
        <v>2.7640144765692876E-2</v>
      </c>
      <c r="U187" s="110">
        <f t="shared" si="41"/>
        <v>13734.862400035934</v>
      </c>
      <c r="V187" s="124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5">
        <f>MIN(S187, S187+(INDEX('Pace of change parameters'!$E$25:$I$25,1,$B$6)-S187)*(1-V187))</f>
        <v>3.5655436588443112E-2</v>
      </c>
      <c r="X187" s="125">
        <v>2.7640144765692876E-2</v>
      </c>
      <c r="Y187" s="101">
        <f t="shared" si="42"/>
        <v>13734.862400035934</v>
      </c>
      <c r="Z187" s="90">
        <v>0</v>
      </c>
      <c r="AA187" s="92">
        <f t="shared" si="37"/>
        <v>13391.16928773994</v>
      </c>
      <c r="AB187" s="92">
        <f>IF(INDEX('Pace of change parameters'!$E$27:$I$27,1,$B$6)=1,MAX(AA187,Y187),Y187)</f>
        <v>13734.862400035934</v>
      </c>
      <c r="AC187" s="90">
        <f t="shared" si="43"/>
        <v>3.5655436588443168E-2</v>
      </c>
      <c r="AD187" s="136">
        <v>2.7640144765692876E-2</v>
      </c>
      <c r="AE187" s="50">
        <v>13735</v>
      </c>
      <c r="AF187" s="50">
        <v>124.64058507932285</v>
      </c>
      <c r="AG187" s="15">
        <f t="shared" si="44"/>
        <v>3.566581209470665E-2</v>
      </c>
      <c r="AH187" s="15">
        <f t="shared" si="45"/>
        <v>2.7650439972362939E-2</v>
      </c>
      <c r="AI187" s="50"/>
      <c r="AJ187" s="50">
        <v>13391.16928773994</v>
      </c>
      <c r="AK187" s="50">
        <v>121.52043501420933</v>
      </c>
      <c r="AL187" s="15">
        <f t="shared" si="46"/>
        <v>2.5675929029950195E-2</v>
      </c>
      <c r="AM187" s="52">
        <f t="shared" si="47"/>
        <v>2.5675929029950195E-2</v>
      </c>
    </row>
    <row r="188" spans="1:39" x14ac:dyDescent="0.2">
      <c r="A188" s="178" t="s">
        <v>423</v>
      </c>
      <c r="B188" s="178" t="s">
        <v>424</v>
      </c>
      <c r="D188" s="61">
        <v>25676</v>
      </c>
      <c r="E188" s="66">
        <v>114.67363390723744</v>
      </c>
      <c r="F188" s="49"/>
      <c r="G188" s="81">
        <v>26240.084341103444</v>
      </c>
      <c r="H188" s="74">
        <v>116.60513797717674</v>
      </c>
      <c r="I188" s="83"/>
      <c r="J188" s="96">
        <f t="shared" si="33"/>
        <v>-2.1497047561689464E-2</v>
      </c>
      <c r="K188" s="119">
        <f t="shared" si="34"/>
        <v>-1.6564485094278991E-2</v>
      </c>
      <c r="L188" s="96">
        <v>1.4141336460133269E-2</v>
      </c>
      <c r="M188" s="90">
        <f>INDEX('Pace of change parameters'!$E$20:$I$20,1,$B$6)</f>
        <v>9.0547645222140982E-3</v>
      </c>
      <c r="N188" s="101">
        <f>IF(INDEX('Pace of change parameters'!$E$28:$I$28,1,$B$6)=1,(1+L188)*D188,D188)</f>
        <v>26039.092954950382</v>
      </c>
      <c r="O188" s="87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1">
        <v>1.4141336460133269E-2</v>
      </c>
      <c r="Q188" s="51">
        <v>9.0547645222140982E-3</v>
      </c>
      <c r="R188" s="9">
        <f>IF(INDEX('Pace of change parameters'!$E$29:$I$29,1,$B$6)=1,D188*(1+P188),D188)</f>
        <v>26039.092954950382</v>
      </c>
      <c r="S188" s="96">
        <f>IF(P188&lt;INDEX('Pace of change parameters'!$E$22:$I$22,1,$B$6),INDEX('Pace of change parameters'!$E$22:$I$22,1,$B$6),P188)</f>
        <v>3.5655436588443112E-2</v>
      </c>
      <c r="T188" s="125">
        <v>3.0460957582694181E-2</v>
      </c>
      <c r="U188" s="110">
        <f t="shared" si="41"/>
        <v>26591.488989844867</v>
      </c>
      <c r="V188" s="124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5">
        <f>MIN(S188, S188+(INDEX('Pace of change parameters'!$E$25:$I$25,1,$B$6)-S188)*(1-V188))</f>
        <v>3.5655436588443112E-2</v>
      </c>
      <c r="X188" s="125">
        <v>3.0460957582694181E-2</v>
      </c>
      <c r="Y188" s="101">
        <f t="shared" si="42"/>
        <v>26591.488989844867</v>
      </c>
      <c r="Z188" s="90">
        <v>-2.3851097313199565E-2</v>
      </c>
      <c r="AA188" s="92">
        <f t="shared" si="37"/>
        <v>26578.528260058763</v>
      </c>
      <c r="AB188" s="92">
        <f>IF(INDEX('Pace of change parameters'!$E$27:$I$27,1,$B$6)=1,MAX(AA188,Y188),Y188)</f>
        <v>26591.488989844867</v>
      </c>
      <c r="AC188" s="90">
        <f t="shared" si="43"/>
        <v>3.5655436588443168E-2</v>
      </c>
      <c r="AD188" s="136">
        <v>3.0460957582694181E-2</v>
      </c>
      <c r="AE188" s="50">
        <v>26591</v>
      </c>
      <c r="AF188" s="50">
        <v>118.16452964269394</v>
      </c>
      <c r="AG188" s="15">
        <f t="shared" si="44"/>
        <v>3.56363919613647E-2</v>
      </c>
      <c r="AH188" s="15">
        <f t="shared" si="45"/>
        <v>3.0442008476685878E-2</v>
      </c>
      <c r="AI188" s="50"/>
      <c r="AJ188" s="50">
        <v>27227.944616751309</v>
      </c>
      <c r="AK188" s="50">
        <v>120.99497080876006</v>
      </c>
      <c r="AL188" s="15">
        <f t="shared" si="46"/>
        <v>-2.3393048051061682E-2</v>
      </c>
      <c r="AM188" s="52">
        <f t="shared" si="47"/>
        <v>-2.3393048051061682E-2</v>
      </c>
    </row>
    <row r="189" spans="1:39" x14ac:dyDescent="0.2">
      <c r="A189" s="178" t="s">
        <v>425</v>
      </c>
      <c r="B189" s="178" t="s">
        <v>426</v>
      </c>
      <c r="D189" s="61">
        <v>26865</v>
      </c>
      <c r="E189" s="66">
        <v>121.27627878421264</v>
      </c>
      <c r="F189" s="49"/>
      <c r="G189" s="81">
        <v>25226.678776476201</v>
      </c>
      <c r="H189" s="74">
        <v>112.74978176383995</v>
      </c>
      <c r="I189" s="83"/>
      <c r="J189" s="96">
        <f t="shared" si="33"/>
        <v>6.4943991955513702E-2</v>
      </c>
      <c r="K189" s="119">
        <f t="shared" si="34"/>
        <v>7.5623179814501729E-2</v>
      </c>
      <c r="L189" s="96">
        <v>1.9173498908003017E-2</v>
      </c>
      <c r="M189" s="90">
        <f>INDEX('Pace of change parameters'!$E$20:$I$20,1,$B$6)</f>
        <v>9.0547645222140982E-3</v>
      </c>
      <c r="N189" s="101">
        <f>IF(INDEX('Pace of change parameters'!$E$28:$I$28,1,$B$6)=1,(1+L189)*D189,D189)</f>
        <v>27380.096048163501</v>
      </c>
      <c r="O189" s="87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1">
        <v>1.9173498908003017E-2</v>
      </c>
      <c r="Q189" s="51">
        <v>9.0547645222140982E-3</v>
      </c>
      <c r="R189" s="9">
        <f>IF(INDEX('Pace of change parameters'!$E$29:$I$29,1,$B$6)=1,D189*(1+P189),D189)</f>
        <v>27380.096048163501</v>
      </c>
      <c r="S189" s="96">
        <f>IF(P189&lt;INDEX('Pace of change parameters'!$E$22:$I$22,1,$B$6),INDEX('Pace of change parameters'!$E$22:$I$22,1,$B$6),P189)</f>
        <v>3.5655436588443112E-2</v>
      </c>
      <c r="T189" s="125">
        <v>2.5373063381854521E-2</v>
      </c>
      <c r="U189" s="110">
        <f t="shared" si="41"/>
        <v>27822.883303948525</v>
      </c>
      <c r="V189" s="124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0.70112016088972606</v>
      </c>
      <c r="W189" s="125">
        <f>MIN(S189, S189+(INDEX('Pace of change parameters'!$E$25:$I$25,1,$B$6)-S189)*(1-V189))</f>
        <v>3.3682829650315306E-2</v>
      </c>
      <c r="X189" s="125">
        <v>2.3420041220681753E-2</v>
      </c>
      <c r="Y189" s="101">
        <f t="shared" si="42"/>
        <v>27769.88921855572</v>
      </c>
      <c r="Z189" s="90">
        <v>0</v>
      </c>
      <c r="AA189" s="92">
        <f t="shared" si="37"/>
        <v>26176.387379766536</v>
      </c>
      <c r="AB189" s="92">
        <f>IF(INDEX('Pace of change parameters'!$E$27:$I$27,1,$B$6)=1,MAX(AA189,Y189),Y189)</f>
        <v>27769.88921855572</v>
      </c>
      <c r="AC189" s="90">
        <f t="shared" si="43"/>
        <v>3.3682829650315327E-2</v>
      </c>
      <c r="AD189" s="136">
        <v>2.3420041220681753E-2</v>
      </c>
      <c r="AE189" s="50">
        <v>27770</v>
      </c>
      <c r="AF189" s="50">
        <v>124.11706936632262</v>
      </c>
      <c r="AG189" s="15">
        <f t="shared" si="44"/>
        <v>3.3686953284943311E-2</v>
      </c>
      <c r="AH189" s="15">
        <f t="shared" si="45"/>
        <v>2.3424123914328021E-2</v>
      </c>
      <c r="AI189" s="50"/>
      <c r="AJ189" s="50">
        <v>26176.387379766536</v>
      </c>
      <c r="AK189" s="50">
        <v>116.99447202643915</v>
      </c>
      <c r="AL189" s="15">
        <f t="shared" si="46"/>
        <v>6.0879776766494142E-2</v>
      </c>
      <c r="AM189" s="52">
        <f t="shared" si="47"/>
        <v>6.0879776766494142E-2</v>
      </c>
    </row>
    <row r="190" spans="1:39" x14ac:dyDescent="0.2">
      <c r="A190" s="178" t="s">
        <v>427</v>
      </c>
      <c r="B190" s="178" t="s">
        <v>428</v>
      </c>
      <c r="D190" s="61">
        <v>37374</v>
      </c>
      <c r="E190" s="66">
        <v>102.32499561941475</v>
      </c>
      <c r="F190" s="49"/>
      <c r="G190" s="81">
        <v>42643.980154934259</v>
      </c>
      <c r="H190" s="74">
        <v>115.8055262223989</v>
      </c>
      <c r="I190" s="83"/>
      <c r="J190" s="96">
        <f t="shared" si="33"/>
        <v>-0.1235808696980758</v>
      </c>
      <c r="K190" s="119">
        <f t="shared" si="34"/>
        <v>-0.11640662620102815</v>
      </c>
      <c r="L190" s="96">
        <v>1.7314744630184231E-2</v>
      </c>
      <c r="M190" s="90">
        <f>INDEX('Pace of change parameters'!$E$20:$I$20,1,$B$6)</f>
        <v>9.0547645222140982E-3</v>
      </c>
      <c r="N190" s="101">
        <f>IF(INDEX('Pace of change parameters'!$E$28:$I$28,1,$B$6)=1,(1+L190)*D190,D190)</f>
        <v>38021.121265808506</v>
      </c>
      <c r="O190" s="87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0.38871592880144934</v>
      </c>
      <c r="P190" s="51">
        <v>5.295599166697218E-2</v>
      </c>
      <c r="Q190" s="51">
        <v>4.4406626201028088E-2</v>
      </c>
      <c r="R190" s="9">
        <f>IF(INDEX('Pace of change parameters'!$E$29:$I$29,1,$B$6)=1,D190*(1+P190),D190)</f>
        <v>39353.177232561415</v>
      </c>
      <c r="S190" s="96">
        <f>IF(P190&lt;INDEX('Pace of change parameters'!$E$22:$I$22,1,$B$6),INDEX('Pace of change parameters'!$E$22:$I$22,1,$B$6),P190)</f>
        <v>5.295599166697218E-2</v>
      </c>
      <c r="T190" s="125">
        <v>4.4406626201028088E-2</v>
      </c>
      <c r="U190" s="110">
        <f t="shared" si="41"/>
        <v>39353.177232561415</v>
      </c>
      <c r="V190" s="124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5">
        <f>MIN(S190, S190+(INDEX('Pace of change parameters'!$E$25:$I$25,1,$B$6)-S190)*(1-V190))</f>
        <v>5.295599166697218E-2</v>
      </c>
      <c r="X190" s="125">
        <v>4.4406626201028088E-2</v>
      </c>
      <c r="Y190" s="101">
        <f t="shared" si="42"/>
        <v>39353.177232561415</v>
      </c>
      <c r="Z190" s="90">
        <v>-0.12295347363179021</v>
      </c>
      <c r="AA190" s="92">
        <f t="shared" si="37"/>
        <v>38808.780620382342</v>
      </c>
      <c r="AB190" s="92">
        <f>IF(INDEX('Pace of change parameters'!$E$27:$I$27,1,$B$6)=1,MAX(AA190,Y190),Y190)</f>
        <v>39353.177232561415</v>
      </c>
      <c r="AC190" s="90">
        <f t="shared" si="43"/>
        <v>5.295599166697218E-2</v>
      </c>
      <c r="AD190" s="136">
        <v>4.4406626201028088E-2</v>
      </c>
      <c r="AE190" s="50">
        <v>39353</v>
      </c>
      <c r="AF190" s="50">
        <v>106.86842215178987</v>
      </c>
      <c r="AG190" s="15">
        <f t="shared" si="44"/>
        <v>5.2951249531760114E-2</v>
      </c>
      <c r="AH190" s="15">
        <f t="shared" si="45"/>
        <v>4.4401922569084151E-2</v>
      </c>
      <c r="AI190" s="50"/>
      <c r="AJ190" s="50">
        <v>44249.397784045585</v>
      </c>
      <c r="AK190" s="50">
        <v>120.16525607572126</v>
      </c>
      <c r="AL190" s="15">
        <f t="shared" si="46"/>
        <v>-0.11065456320879041</v>
      </c>
      <c r="AM190" s="52">
        <f t="shared" si="47"/>
        <v>-0.11065456320879041</v>
      </c>
    </row>
    <row r="191" spans="1:39" x14ac:dyDescent="0.2">
      <c r="A191" s="178" t="s">
        <v>429</v>
      </c>
      <c r="B191" s="178" t="s">
        <v>430</v>
      </c>
      <c r="D191" s="61">
        <v>87973</v>
      </c>
      <c r="E191" s="66">
        <v>122.83420809753795</v>
      </c>
      <c r="F191" s="49"/>
      <c r="G191" s="81">
        <v>82435.338646021148</v>
      </c>
      <c r="H191" s="74">
        <v>114.36176451841368</v>
      </c>
      <c r="I191" s="83"/>
      <c r="J191" s="96">
        <f t="shared" si="33"/>
        <v>6.7175818586221459E-2</v>
      </c>
      <c r="K191" s="119">
        <f t="shared" si="34"/>
        <v>7.4084582507120134E-2</v>
      </c>
      <c r="L191" s="96">
        <v>1.5587259946049148E-2</v>
      </c>
      <c r="M191" s="90">
        <f>INDEX('Pace of change parameters'!$E$20:$I$20,1,$B$6)</f>
        <v>9.0547645222140982E-3</v>
      </c>
      <c r="N191" s="101">
        <f>IF(INDEX('Pace of change parameters'!$E$28:$I$28,1,$B$6)=1,(1+L191)*D191,D191)</f>
        <v>89344.258019233777</v>
      </c>
      <c r="O191" s="87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1">
        <v>1.5587259946049148E-2</v>
      </c>
      <c r="Q191" s="51">
        <v>9.0547645222140982E-3</v>
      </c>
      <c r="R191" s="9">
        <f>IF(INDEX('Pace of change parameters'!$E$29:$I$29,1,$B$6)=1,D191*(1+P191),D191)</f>
        <v>89344.258019233777</v>
      </c>
      <c r="S191" s="96">
        <f>IF(P191&lt;INDEX('Pace of change parameters'!$E$22:$I$22,1,$B$6),INDEX('Pace of change parameters'!$E$22:$I$22,1,$B$6),P191)</f>
        <v>3.5655436588443112E-2</v>
      </c>
      <c r="T191" s="125">
        <v>2.8993857946206791E-2</v>
      </c>
      <c r="U191" s="110">
        <f t="shared" si="41"/>
        <v>91109.715722995112</v>
      </c>
      <c r="V191" s="124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0.65648362827557094</v>
      </c>
      <c r="W191" s="125">
        <f>MIN(S191, S191+(INDEX('Pace of change parameters'!$E$25:$I$25,1,$B$6)-S191)*(1-V191))</f>
        <v>3.3388228535061883E-2</v>
      </c>
      <c r="X191" s="125">
        <v>2.6741233106713391E-2</v>
      </c>
      <c r="Y191" s="101">
        <f t="shared" si="42"/>
        <v>90910.262628915007</v>
      </c>
      <c r="Z191" s="90">
        <v>0</v>
      </c>
      <c r="AA191" s="92">
        <f t="shared" si="37"/>
        <v>85538.781275983318</v>
      </c>
      <c r="AB191" s="92">
        <f>IF(INDEX('Pace of change parameters'!$E$27:$I$27,1,$B$6)=1,MAX(AA191,Y191),Y191)</f>
        <v>90910.262628915007</v>
      </c>
      <c r="AC191" s="90">
        <f t="shared" si="43"/>
        <v>3.3388228535061959E-2</v>
      </c>
      <c r="AD191" s="136">
        <v>2.6741233106713391E-2</v>
      </c>
      <c r="AE191" s="50">
        <v>90910</v>
      </c>
      <c r="AF191" s="50">
        <v>126.11858194714647</v>
      </c>
      <c r="AG191" s="15">
        <f t="shared" si="44"/>
        <v>3.3385243199617998E-2</v>
      </c>
      <c r="AH191" s="15">
        <f t="shared" si="45"/>
        <v>2.673826697364734E-2</v>
      </c>
      <c r="AI191" s="50"/>
      <c r="AJ191" s="50">
        <v>85538.781275983318</v>
      </c>
      <c r="AK191" s="50">
        <v>118.6671410847447</v>
      </c>
      <c r="AL191" s="15">
        <f t="shared" si="46"/>
        <v>6.2792789935677495E-2</v>
      </c>
      <c r="AM191" s="52">
        <f t="shared" si="47"/>
        <v>6.2792789935677495E-2</v>
      </c>
    </row>
    <row r="192" spans="1:39" x14ac:dyDescent="0.2">
      <c r="A192" s="178" t="s">
        <v>431</v>
      </c>
      <c r="B192" s="178" t="s">
        <v>432</v>
      </c>
      <c r="D192" s="61">
        <v>25925</v>
      </c>
      <c r="E192" s="66">
        <v>117.03443543581503</v>
      </c>
      <c r="F192" s="49"/>
      <c r="G192" s="81">
        <v>27830.649639468018</v>
      </c>
      <c r="H192" s="74">
        <v>124.75535275062023</v>
      </c>
      <c r="I192" s="83"/>
      <c r="J192" s="96">
        <f t="shared" si="33"/>
        <v>-6.8473056294220402E-2</v>
      </c>
      <c r="K192" s="119">
        <f t="shared" si="34"/>
        <v>-6.1888465260796721E-2</v>
      </c>
      <c r="L192" s="96">
        <v>1.6187368683157066E-2</v>
      </c>
      <c r="M192" s="90">
        <f>INDEX('Pace of change parameters'!$E$20:$I$20,1,$B$6)</f>
        <v>9.0547645222140982E-3</v>
      </c>
      <c r="N192" s="101">
        <f>IF(INDEX('Pace of change parameters'!$E$28:$I$28,1,$B$6)=1,(1+L192)*D192,D192)</f>
        <v>26344.657533110847</v>
      </c>
      <c r="O192" s="87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1">
        <v>1.6187368683157066E-2</v>
      </c>
      <c r="Q192" s="51">
        <v>9.0547645222140982E-3</v>
      </c>
      <c r="R192" s="9">
        <f>IF(INDEX('Pace of change parameters'!$E$29:$I$29,1,$B$6)=1,D192*(1+P192),D192)</f>
        <v>26344.657533110847</v>
      </c>
      <c r="S192" s="96">
        <f>IF(P192&lt;INDEX('Pace of change parameters'!$E$22:$I$22,1,$B$6),INDEX('Pace of change parameters'!$E$22:$I$22,1,$B$6),P192)</f>
        <v>3.5655436588443112E-2</v>
      </c>
      <c r="T192" s="125">
        <v>2.8386186345856101E-2</v>
      </c>
      <c r="U192" s="110">
        <f t="shared" si="41"/>
        <v>26849.36719355539</v>
      </c>
      <c r="V192" s="124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5">
        <f>MIN(S192, S192+(INDEX('Pace of change parameters'!$E$25:$I$25,1,$B$6)-S192)*(1-V192))</f>
        <v>3.5655436588443112E-2</v>
      </c>
      <c r="X192" s="125">
        <v>2.8386186345856101E-2</v>
      </c>
      <c r="Y192" s="101">
        <f t="shared" si="42"/>
        <v>26849.36719355539</v>
      </c>
      <c r="Z192" s="90">
        <v>-6.883925651058842E-2</v>
      </c>
      <c r="AA192" s="92">
        <f t="shared" si="37"/>
        <v>26890.423024978631</v>
      </c>
      <c r="AB192" s="92">
        <f>IF(INDEX('Pace of change parameters'!$E$27:$I$27,1,$B$6)=1,MAX(AA192,Y192),Y192)</f>
        <v>26849.36719355539</v>
      </c>
      <c r="AC192" s="90">
        <f t="shared" si="43"/>
        <v>3.5655436588443168E-2</v>
      </c>
      <c r="AD192" s="136">
        <v>2.8386186345856101E-2</v>
      </c>
      <c r="AE192" s="50">
        <v>26849</v>
      </c>
      <c r="AF192" s="50">
        <v>120.35495072494575</v>
      </c>
      <c r="AG192" s="15">
        <f t="shared" si="44"/>
        <v>3.564127290260366E-2</v>
      </c>
      <c r="AH192" s="15">
        <f t="shared" si="45"/>
        <v>2.837212207471862E-2</v>
      </c>
      <c r="AI192" s="50"/>
      <c r="AJ192" s="50">
        <v>28878.389916020344</v>
      </c>
      <c r="AK192" s="50">
        <v>129.45201666201345</v>
      </c>
      <c r="AL192" s="15">
        <f t="shared" si="46"/>
        <v>-7.0273651748657073E-2</v>
      </c>
      <c r="AM192" s="52">
        <f t="shared" si="47"/>
        <v>-7.0273651748657184E-2</v>
      </c>
    </row>
    <row r="193" spans="1:39" x14ac:dyDescent="0.2">
      <c r="A193" s="178" t="s">
        <v>433</v>
      </c>
      <c r="B193" s="178" t="s">
        <v>434</v>
      </c>
      <c r="D193" s="61">
        <v>18888</v>
      </c>
      <c r="E193" s="66">
        <v>124.42523813915496</v>
      </c>
      <c r="F193" s="49"/>
      <c r="G193" s="81">
        <v>18094.537039765277</v>
      </c>
      <c r="H193" s="74">
        <v>117.67143474212264</v>
      </c>
      <c r="I193" s="83"/>
      <c r="J193" s="96">
        <f t="shared" si="33"/>
        <v>4.3850967752917747E-2</v>
      </c>
      <c r="K193" s="119">
        <f t="shared" si="34"/>
        <v>5.7395436809564604E-2</v>
      </c>
      <c r="L193" s="96">
        <v>2.2147736083043545E-2</v>
      </c>
      <c r="M193" s="90">
        <f>INDEX('Pace of change parameters'!$E$20:$I$20,1,$B$6)</f>
        <v>9.0547645222140982E-3</v>
      </c>
      <c r="N193" s="101">
        <f>IF(INDEX('Pace of change parameters'!$E$28:$I$28,1,$B$6)=1,(1+L193)*D193,D193)</f>
        <v>19306.326439136526</v>
      </c>
      <c r="O193" s="87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1">
        <v>2.2147736083043545E-2</v>
      </c>
      <c r="Q193" s="51">
        <v>9.0547645222140982E-3</v>
      </c>
      <c r="R193" s="9">
        <f>IF(INDEX('Pace of change parameters'!$E$29:$I$29,1,$B$6)=1,D193*(1+P193),D193)</f>
        <v>19306.326439136526</v>
      </c>
      <c r="S193" s="96">
        <f>IF(P193&lt;INDEX('Pace of change parameters'!$E$22:$I$22,1,$B$6),INDEX('Pace of change parameters'!$E$22:$I$22,1,$B$6),P193)</f>
        <v>3.5655436588443112E-2</v>
      </c>
      <c r="T193" s="125">
        <v>2.2389441175653779E-2</v>
      </c>
      <c r="U193" s="110">
        <f t="shared" si="41"/>
        <v>19561.459886282515</v>
      </c>
      <c r="V193" s="124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5">
        <f>MIN(S193, S193+(INDEX('Pace of change parameters'!$E$25:$I$25,1,$B$6)-S193)*(1-V193))</f>
        <v>3.5655436588443112E-2</v>
      </c>
      <c r="X193" s="125">
        <v>2.2389441175653779E-2</v>
      </c>
      <c r="Y193" s="101">
        <f t="shared" si="42"/>
        <v>19561.459886282515</v>
      </c>
      <c r="Z193" s="90">
        <v>0</v>
      </c>
      <c r="AA193" s="92">
        <f t="shared" si="37"/>
        <v>18775.741951893669</v>
      </c>
      <c r="AB193" s="92">
        <f>IF(INDEX('Pace of change parameters'!$E$27:$I$27,1,$B$6)=1,MAX(AA193,Y193),Y193)</f>
        <v>19561.459886282515</v>
      </c>
      <c r="AC193" s="90">
        <f t="shared" si="43"/>
        <v>3.5655436588443168E-2</v>
      </c>
      <c r="AD193" s="136">
        <v>2.2389441175653779E-2</v>
      </c>
      <c r="AE193" s="50">
        <v>19561</v>
      </c>
      <c r="AF193" s="50">
        <v>127.20805898112769</v>
      </c>
      <c r="AG193" s="15">
        <f t="shared" si="44"/>
        <v>3.5631088521812737E-2</v>
      </c>
      <c r="AH193" s="15">
        <f t="shared" si="45"/>
        <v>2.2365404990107196E-2</v>
      </c>
      <c r="AI193" s="50"/>
      <c r="AJ193" s="50">
        <v>18775.741951893669</v>
      </c>
      <c r="AK193" s="50">
        <v>122.10141044071997</v>
      </c>
      <c r="AL193" s="15">
        <f t="shared" si="46"/>
        <v>4.1823010250049419E-2</v>
      </c>
      <c r="AM193" s="52">
        <f t="shared" si="47"/>
        <v>4.1823010250049419E-2</v>
      </c>
    </row>
    <row r="194" spans="1:39" x14ac:dyDescent="0.2">
      <c r="A194" s="178" t="s">
        <v>435</v>
      </c>
      <c r="B194" s="178" t="s">
        <v>436</v>
      </c>
      <c r="D194" s="61">
        <v>25132</v>
      </c>
      <c r="E194" s="66">
        <v>118.48178128108543</v>
      </c>
      <c r="F194" s="49"/>
      <c r="G194" s="81">
        <v>26417.3692043357</v>
      </c>
      <c r="H194" s="74">
        <v>123.96108352784196</v>
      </c>
      <c r="I194" s="83"/>
      <c r="J194" s="96">
        <f t="shared" si="33"/>
        <v>-4.8656215325360352E-2</v>
      </c>
      <c r="K194" s="119">
        <f t="shared" si="34"/>
        <v>-4.4201793747034035E-2</v>
      </c>
      <c r="L194" s="96">
        <v>1.3779402859277479E-2</v>
      </c>
      <c r="M194" s="90">
        <f>INDEX('Pace of change parameters'!$E$20:$I$20,1,$B$6)</f>
        <v>9.0547645222140982E-3</v>
      </c>
      <c r="N194" s="101">
        <f>IF(INDEX('Pace of change parameters'!$E$28:$I$28,1,$B$6)=1,(1+L194)*D194,D194)</f>
        <v>25478.30395265936</v>
      </c>
      <c r="O194" s="87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1">
        <v>1.3779402859277479E-2</v>
      </c>
      <c r="Q194" s="51">
        <v>9.0547645222140982E-3</v>
      </c>
      <c r="R194" s="9">
        <f>IF(INDEX('Pace of change parameters'!$E$29:$I$29,1,$B$6)=1,D194*(1+P194),D194)</f>
        <v>25478.30395265936</v>
      </c>
      <c r="S194" s="96">
        <f>IF(P194&lt;INDEX('Pace of change parameters'!$E$22:$I$22,1,$B$6),INDEX('Pace of change parameters'!$E$22:$I$22,1,$B$6),P194)</f>
        <v>3.5655436588443112E-2</v>
      </c>
      <c r="T194" s="125">
        <v>3.082884673477948E-2</v>
      </c>
      <c r="U194" s="110">
        <f t="shared" si="41"/>
        <v>26028.092432340753</v>
      </c>
      <c r="V194" s="124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5">
        <f>MIN(S194, S194+(INDEX('Pace of change parameters'!$E$25:$I$25,1,$B$6)-S194)*(1-V194))</f>
        <v>3.5655436588443112E-2</v>
      </c>
      <c r="X194" s="125">
        <v>3.082884673477948E-2</v>
      </c>
      <c r="Y194" s="101">
        <f t="shared" si="42"/>
        <v>26028.092432340753</v>
      </c>
      <c r="Z194" s="90">
        <v>-5.1283631633651794E-2</v>
      </c>
      <c r="AA194" s="92">
        <f t="shared" si="37"/>
        <v>26006.121749159611</v>
      </c>
      <c r="AB194" s="92">
        <f>IF(INDEX('Pace of change parameters'!$E$27:$I$27,1,$B$6)=1,MAX(AA194,Y194),Y194)</f>
        <v>26028.092432340753</v>
      </c>
      <c r="AC194" s="90">
        <f t="shared" si="43"/>
        <v>3.5655436588443168E-2</v>
      </c>
      <c r="AD194" s="136">
        <v>3.082884673477948E-2</v>
      </c>
      <c r="AE194" s="50">
        <v>26028</v>
      </c>
      <c r="AF194" s="50">
        <v>122.13400422677721</v>
      </c>
      <c r="AG194" s="15">
        <f t="shared" si="44"/>
        <v>3.5651758713990178E-2</v>
      </c>
      <c r="AH194" s="15">
        <f t="shared" si="45"/>
        <v>3.0825186000768001E-2</v>
      </c>
      <c r="AI194" s="50"/>
      <c r="AJ194" s="50">
        <v>27411.903722016639</v>
      </c>
      <c r="AK194" s="50">
        <v>128.62784559123983</v>
      </c>
      <c r="AL194" s="15">
        <f t="shared" si="46"/>
        <v>-5.0485502066940247E-2</v>
      </c>
      <c r="AM194" s="52">
        <f t="shared" si="47"/>
        <v>-5.0485502066940358E-2</v>
      </c>
    </row>
    <row r="195" spans="1:39" x14ac:dyDescent="0.2">
      <c r="A195" s="178" t="s">
        <v>437</v>
      </c>
      <c r="B195" s="178" t="s">
        <v>438</v>
      </c>
      <c r="D195" s="61">
        <v>25289</v>
      </c>
      <c r="E195" s="66">
        <v>126.21906786851535</v>
      </c>
      <c r="F195" s="49"/>
      <c r="G195" s="81">
        <v>26189.140066299991</v>
      </c>
      <c r="H195" s="74">
        <v>130.14557316448827</v>
      </c>
      <c r="I195" s="83"/>
      <c r="J195" s="96">
        <f t="shared" si="33"/>
        <v>-3.4370737795178186E-2</v>
      </c>
      <c r="K195" s="119">
        <f t="shared" si="34"/>
        <v>-3.0170102605105775E-2</v>
      </c>
      <c r="L195" s="96">
        <v>1.344430729858348E-2</v>
      </c>
      <c r="M195" s="90">
        <f>INDEX('Pace of change parameters'!$E$20:$I$20,1,$B$6)</f>
        <v>9.0547645222140982E-3</v>
      </c>
      <c r="N195" s="101">
        <f>IF(INDEX('Pace of change parameters'!$E$28:$I$28,1,$B$6)=1,(1+L195)*D195,D195)</f>
        <v>25628.993087273877</v>
      </c>
      <c r="O195" s="87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1">
        <v>1.344430729858348E-2</v>
      </c>
      <c r="Q195" s="51">
        <v>9.0547645222140982E-3</v>
      </c>
      <c r="R195" s="9">
        <f>IF(INDEX('Pace of change parameters'!$E$29:$I$29,1,$B$6)=1,D195*(1+P195),D195)</f>
        <v>25628.993087273877</v>
      </c>
      <c r="S195" s="96">
        <f>IF(P195&lt;INDEX('Pace of change parameters'!$E$22:$I$22,1,$B$6),INDEX('Pace of change parameters'!$E$22:$I$22,1,$B$6),P195)</f>
        <v>3.5655436588443112E-2</v>
      </c>
      <c r="T195" s="125">
        <v>3.1169690496877234E-2</v>
      </c>
      <c r="U195" s="110">
        <f t="shared" si="41"/>
        <v>26190.690335885138</v>
      </c>
      <c r="V195" s="124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5">
        <f>MIN(S195, S195+(INDEX('Pace of change parameters'!$E$25:$I$25,1,$B$6)-S195)*(1-V195))</f>
        <v>3.5655436588443112E-2</v>
      </c>
      <c r="X195" s="125">
        <v>3.1169690496877234E-2</v>
      </c>
      <c r="Y195" s="101">
        <f t="shared" si="42"/>
        <v>26190.690335885138</v>
      </c>
      <c r="Z195" s="90">
        <v>-3.735590612096662E-2</v>
      </c>
      <c r="AA195" s="92">
        <f t="shared" si="37"/>
        <v>26159.932614605834</v>
      </c>
      <c r="AB195" s="92">
        <f>IF(INDEX('Pace of change parameters'!$E$27:$I$27,1,$B$6)=1,MAX(AA195,Y195),Y195)</f>
        <v>26190.690335885138</v>
      </c>
      <c r="AC195" s="90">
        <f t="shared" si="43"/>
        <v>3.5655436588443168E-2</v>
      </c>
      <c r="AD195" s="136">
        <v>3.1169690496877234E-2</v>
      </c>
      <c r="AE195" s="50">
        <v>26191</v>
      </c>
      <c r="AF195" s="50">
        <v>130.15481600853826</v>
      </c>
      <c r="AG195" s="15">
        <f t="shared" si="44"/>
        <v>3.5667681600696E-2</v>
      </c>
      <c r="AH195" s="15">
        <f t="shared" si="45"/>
        <v>3.118188247217013E-2</v>
      </c>
      <c r="AI195" s="50"/>
      <c r="AJ195" s="50">
        <v>27175.082443182902</v>
      </c>
      <c r="AK195" s="50">
        <v>135.04516266692102</v>
      </c>
      <c r="AL195" s="15">
        <f t="shared" si="46"/>
        <v>-3.621267553614238E-2</v>
      </c>
      <c r="AM195" s="52">
        <f t="shared" si="47"/>
        <v>-3.6212675536142158E-2</v>
      </c>
    </row>
    <row r="196" spans="1:39" x14ac:dyDescent="0.2">
      <c r="A196" s="178" t="s">
        <v>439</v>
      </c>
      <c r="B196" s="178" t="s">
        <v>440</v>
      </c>
      <c r="D196" s="61">
        <v>17573</v>
      </c>
      <c r="E196" s="66">
        <v>127.36088361912769</v>
      </c>
      <c r="F196" s="49"/>
      <c r="G196" s="81">
        <v>16787.85440732769</v>
      </c>
      <c r="H196" s="74">
        <v>121.09419970253089</v>
      </c>
      <c r="I196" s="83"/>
      <c r="J196" s="96">
        <f t="shared" si="33"/>
        <v>4.6768668206319752E-2</v>
      </c>
      <c r="K196" s="119">
        <f t="shared" si="34"/>
        <v>5.1750487901080167E-2</v>
      </c>
      <c r="L196" s="96">
        <v>1.385709482849129E-2</v>
      </c>
      <c r="M196" s="90">
        <f>INDEX('Pace of change parameters'!$E$20:$I$20,1,$B$6)</f>
        <v>9.0547645222140982E-3</v>
      </c>
      <c r="N196" s="101">
        <f>IF(INDEX('Pace of change parameters'!$E$28:$I$28,1,$B$6)=1,(1+L196)*D196,D196)</f>
        <v>17816.510727421079</v>
      </c>
      <c r="O196" s="87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1">
        <v>1.385709482849129E-2</v>
      </c>
      <c r="Q196" s="51">
        <v>9.0547645222140982E-3</v>
      </c>
      <c r="R196" s="9">
        <f>IF(INDEX('Pace of change parameters'!$E$29:$I$29,1,$B$6)=1,D196*(1+P196),D196)</f>
        <v>17816.510727421079</v>
      </c>
      <c r="S196" s="96">
        <f>IF(P196&lt;INDEX('Pace of change parameters'!$E$22:$I$22,1,$B$6),INDEX('Pace of change parameters'!$E$22:$I$22,1,$B$6),P196)</f>
        <v>3.5655436588443112E-2</v>
      </c>
      <c r="T196" s="125">
        <v>3.0749854218542483E-2</v>
      </c>
      <c r="U196" s="110">
        <f t="shared" si="41"/>
        <v>18199.572987168711</v>
      </c>
      <c r="V196" s="124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5">
        <f>MIN(S196, S196+(INDEX('Pace of change parameters'!$E$25:$I$25,1,$B$6)-S196)*(1-V196))</f>
        <v>3.5655436588443112E-2</v>
      </c>
      <c r="X196" s="125">
        <v>3.0749854218542483E-2</v>
      </c>
      <c r="Y196" s="101">
        <f t="shared" si="42"/>
        <v>18199.572987168711</v>
      </c>
      <c r="Z196" s="90">
        <v>0</v>
      </c>
      <c r="AA196" s="92">
        <f t="shared" si="37"/>
        <v>17419.86664733338</v>
      </c>
      <c r="AB196" s="92">
        <f>IF(INDEX('Pace of change parameters'!$E$27:$I$27,1,$B$6)=1,MAX(AA196,Y196),Y196)</f>
        <v>18199.572987168711</v>
      </c>
      <c r="AC196" s="90">
        <f t="shared" si="43"/>
        <v>3.5655436588443168E-2</v>
      </c>
      <c r="AD196" s="136">
        <v>3.0749854218542483E-2</v>
      </c>
      <c r="AE196" s="50">
        <v>18200</v>
      </c>
      <c r="AF196" s="50">
        <v>131.28029235374362</v>
      </c>
      <c r="AG196" s="15">
        <f t="shared" si="44"/>
        <v>3.5679735958572767E-2</v>
      </c>
      <c r="AH196" s="15">
        <f t="shared" si="45"/>
        <v>3.0774038490003708E-2</v>
      </c>
      <c r="AI196" s="50"/>
      <c r="AJ196" s="50">
        <v>17419.86664733338</v>
      </c>
      <c r="AK196" s="50">
        <v>125.65303221017328</v>
      </c>
      <c r="AL196" s="15">
        <f t="shared" si="46"/>
        <v>4.4784117379339516E-2</v>
      </c>
      <c r="AM196" s="52">
        <f t="shared" si="47"/>
        <v>4.4784117379339516E-2</v>
      </c>
    </row>
    <row r="197" spans="1:39" x14ac:dyDescent="0.2">
      <c r="A197" s="178" t="s">
        <v>441</v>
      </c>
      <c r="B197" s="178" t="s">
        <v>442</v>
      </c>
      <c r="D197" s="61">
        <v>31330</v>
      </c>
      <c r="E197" s="66">
        <v>114.15059279608835</v>
      </c>
      <c r="F197" s="49"/>
      <c r="G197" s="81">
        <v>34023.8084328697</v>
      </c>
      <c r="H197" s="74">
        <v>123.06849852002264</v>
      </c>
      <c r="I197" s="83"/>
      <c r="J197" s="96">
        <f t="shared" si="33"/>
        <v>-7.9174218200313784E-2</v>
      </c>
      <c r="K197" s="119">
        <f t="shared" si="34"/>
        <v>-7.2462944061053913E-2</v>
      </c>
      <c r="L197" s="96">
        <v>1.6409079833628937E-2</v>
      </c>
      <c r="M197" s="90">
        <f>INDEX('Pace of change parameters'!$E$20:$I$20,1,$B$6)</f>
        <v>9.0547645222140982E-3</v>
      </c>
      <c r="N197" s="101">
        <f>IF(INDEX('Pace of change parameters'!$E$28:$I$28,1,$B$6)=1,(1+L197)*D197,D197)</f>
        <v>31844.096471187593</v>
      </c>
      <c r="O197" s="87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1">
        <v>1.6409079833628937E-2</v>
      </c>
      <c r="Q197" s="51">
        <v>9.0547645222140982E-3</v>
      </c>
      <c r="R197" s="9">
        <f>IF(INDEX('Pace of change parameters'!$E$29:$I$29,1,$B$6)=1,D197*(1+P197),D197)</f>
        <v>31844.096471187593</v>
      </c>
      <c r="S197" s="96">
        <f>IF(P197&lt;INDEX('Pace of change parameters'!$E$22:$I$22,1,$B$6),INDEX('Pace of change parameters'!$E$22:$I$22,1,$B$6),P197)</f>
        <v>3.5655436588443112E-2</v>
      </c>
      <c r="T197" s="125">
        <v>2.8161862607483545E-2</v>
      </c>
      <c r="U197" s="110">
        <f t="shared" si="41"/>
        <v>32447.084828315925</v>
      </c>
      <c r="V197" s="124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5">
        <f>MIN(S197, S197+(INDEX('Pace of change parameters'!$E$25:$I$25,1,$B$6)-S197)*(1-V197))</f>
        <v>3.5655436588443112E-2</v>
      </c>
      <c r="X197" s="125">
        <v>2.8161862607483545E-2</v>
      </c>
      <c r="Y197" s="101">
        <f t="shared" si="42"/>
        <v>32447.084828315925</v>
      </c>
      <c r="Z197" s="90">
        <v>-7.9335385357780952E-2</v>
      </c>
      <c r="AA197" s="92">
        <f t="shared" si="37"/>
        <v>32503.790337082039</v>
      </c>
      <c r="AB197" s="92">
        <f>IF(INDEX('Pace of change parameters'!$E$27:$I$27,1,$B$6)=1,MAX(AA197,Y197),Y197)</f>
        <v>32447.084828315925</v>
      </c>
      <c r="AC197" s="90">
        <f t="shared" si="43"/>
        <v>3.5655436588443168E-2</v>
      </c>
      <c r="AD197" s="136">
        <v>2.8161862607483545E-2</v>
      </c>
      <c r="AE197" s="50">
        <v>32447</v>
      </c>
      <c r="AF197" s="50">
        <v>117.36497927202713</v>
      </c>
      <c r="AG197" s="15">
        <f t="shared" si="44"/>
        <v>3.565272901372496E-2</v>
      </c>
      <c r="AH197" s="15">
        <f t="shared" si="45"/>
        <v>2.8159174623654915E-2</v>
      </c>
      <c r="AI197" s="50"/>
      <c r="AJ197" s="50">
        <v>35304.702516141981</v>
      </c>
      <c r="AK197" s="50">
        <v>127.70165744173846</v>
      </c>
      <c r="AL197" s="15">
        <f t="shared" si="46"/>
        <v>-8.0943962488719046E-2</v>
      </c>
      <c r="AM197" s="52">
        <f t="shared" si="47"/>
        <v>-8.0943962488719046E-2</v>
      </c>
    </row>
    <row r="198" spans="1:39" x14ac:dyDescent="0.2">
      <c r="A198" s="178" t="s">
        <v>443</v>
      </c>
      <c r="B198" s="178" t="s">
        <v>444</v>
      </c>
      <c r="D198" s="61">
        <v>33544</v>
      </c>
      <c r="E198" s="66">
        <v>110.75817709949878</v>
      </c>
      <c r="F198" s="49"/>
      <c r="G198" s="81">
        <v>34984.429823286759</v>
      </c>
      <c r="H198" s="74">
        <v>114.50594322598423</v>
      </c>
      <c r="I198" s="83"/>
      <c r="J198" s="96">
        <f t="shared" si="33"/>
        <v>-4.1173454321326797E-2</v>
      </c>
      <c r="K198" s="119">
        <f t="shared" si="34"/>
        <v>-3.2729883016543559E-2</v>
      </c>
      <c r="L198" s="96">
        <v>1.7940653104537407E-2</v>
      </c>
      <c r="M198" s="90">
        <f>INDEX('Pace of change parameters'!$E$20:$I$20,1,$B$6)</f>
        <v>9.0547645222140982E-3</v>
      </c>
      <c r="N198" s="101">
        <f>IF(INDEX('Pace of change parameters'!$E$28:$I$28,1,$B$6)=1,(1+L198)*D198,D198)</f>
        <v>34145.8012677386</v>
      </c>
      <c r="O198" s="87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1">
        <v>1.7940653104537407E-2</v>
      </c>
      <c r="Q198" s="51">
        <v>9.0547645222140982E-3</v>
      </c>
      <c r="R198" s="9">
        <f>IF(INDEX('Pace of change parameters'!$E$29:$I$29,1,$B$6)=1,D198*(1+P198),D198)</f>
        <v>34145.8012677386</v>
      </c>
      <c r="S198" s="96">
        <f>IF(P198&lt;INDEX('Pace of change parameters'!$E$22:$I$22,1,$B$6),INDEX('Pace of change parameters'!$E$22:$I$22,1,$B$6),P198)</f>
        <v>3.5655436588443112E-2</v>
      </c>
      <c r="T198" s="125">
        <v>2.6614910707945638E-2</v>
      </c>
      <c r="U198" s="110">
        <f t="shared" si="41"/>
        <v>34740.025964922737</v>
      </c>
      <c r="V198" s="124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5">
        <f>MIN(S198, S198+(INDEX('Pace of change parameters'!$E$25:$I$25,1,$B$6)-S198)*(1-V198))</f>
        <v>3.5655436588443112E-2</v>
      </c>
      <c r="X198" s="125">
        <v>2.6614910707945638E-2</v>
      </c>
      <c r="Y198" s="101">
        <f t="shared" si="42"/>
        <v>34740.025964922737</v>
      </c>
      <c r="Z198" s="90">
        <v>-3.98967202382845E-2</v>
      </c>
      <c r="AA198" s="92">
        <f t="shared" si="37"/>
        <v>34853.178086005653</v>
      </c>
      <c r="AB198" s="92">
        <f>IF(INDEX('Pace of change parameters'!$E$27:$I$27,1,$B$6)=1,MAX(AA198,Y198),Y198)</f>
        <v>34740.025964922737</v>
      </c>
      <c r="AC198" s="90">
        <f t="shared" si="43"/>
        <v>3.5655436588443168E-2</v>
      </c>
      <c r="AD198" s="136">
        <v>2.6614910707945638E-2</v>
      </c>
      <c r="AE198" s="50">
        <v>34740</v>
      </c>
      <c r="AF198" s="50">
        <v>113.70591110857121</v>
      </c>
      <c r="AG198" s="15">
        <f t="shared" si="44"/>
        <v>3.5654662532792702E-2</v>
      </c>
      <c r="AH198" s="15">
        <f t="shared" si="45"/>
        <v>2.6614143409243285E-2</v>
      </c>
      <c r="AI198" s="50"/>
      <c r="AJ198" s="50">
        <v>36301.488413471241</v>
      </c>
      <c r="AK198" s="50">
        <v>118.81674768713268</v>
      </c>
      <c r="AL198" s="15">
        <f t="shared" si="46"/>
        <v>-4.3014446010753216E-2</v>
      </c>
      <c r="AM198" s="52">
        <f t="shared" si="47"/>
        <v>-4.3014446010753216E-2</v>
      </c>
    </row>
    <row r="199" spans="1:39" x14ac:dyDescent="0.2">
      <c r="A199" s="178" t="s">
        <v>445</v>
      </c>
      <c r="B199" s="178" t="s">
        <v>446</v>
      </c>
      <c r="D199" s="61">
        <v>9857</v>
      </c>
      <c r="E199" s="66">
        <v>104.02068383284086</v>
      </c>
      <c r="F199" s="49"/>
      <c r="G199" s="81">
        <v>10855.018284050822</v>
      </c>
      <c r="H199" s="74">
        <v>113.96540009058897</v>
      </c>
      <c r="I199" s="83"/>
      <c r="J199" s="96">
        <f t="shared" si="33"/>
        <v>-9.1940728051762122E-2</v>
      </c>
      <c r="K199" s="119">
        <f t="shared" si="34"/>
        <v>-8.7260837498427057E-2</v>
      </c>
      <c r="L199" s="96">
        <v>1.4255158379934185E-2</v>
      </c>
      <c r="M199" s="90">
        <f>INDEX('Pace of change parameters'!$E$20:$I$20,1,$B$6)</f>
        <v>9.0547645222140982E-3</v>
      </c>
      <c r="N199" s="101">
        <f>IF(INDEX('Pace of change parameters'!$E$28:$I$28,1,$B$6)=1,(1+L199)*D199,D199)</f>
        <v>9997.5130961510113</v>
      </c>
      <c r="O199" s="87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6.8239671309981501E-2</v>
      </c>
      <c r="P199" s="51">
        <v>2.0493215768609963E-2</v>
      </c>
      <c r="Q199" s="51">
        <v>1.5260837498427104E-2</v>
      </c>
      <c r="R199" s="9">
        <f>IF(INDEX('Pace of change parameters'!$E$29:$I$29,1,$B$6)=1,D199*(1+P199),D199)</f>
        <v>10059.001627831189</v>
      </c>
      <c r="S199" s="96">
        <f>IF(P199&lt;INDEX('Pace of change parameters'!$E$22:$I$22,1,$B$6),INDEX('Pace of change parameters'!$E$22:$I$22,1,$B$6),P199)</f>
        <v>3.5655436588443112E-2</v>
      </c>
      <c r="T199" s="125">
        <v>3.0345317012860695E-2</v>
      </c>
      <c r="U199" s="110">
        <f t="shared" si="41"/>
        <v>10208.455638452284</v>
      </c>
      <c r="V199" s="124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5">
        <f>MIN(S199, S199+(INDEX('Pace of change parameters'!$E$25:$I$25,1,$B$6)-S199)*(1-V199))</f>
        <v>3.5655436588443112E-2</v>
      </c>
      <c r="X199" s="125">
        <v>3.0345317012860695E-2</v>
      </c>
      <c r="Y199" s="101">
        <f t="shared" si="42"/>
        <v>10208.455638452284</v>
      </c>
      <c r="Z199" s="90">
        <v>-9.4023636109385023E-2</v>
      </c>
      <c r="AA199" s="92">
        <f t="shared" si="37"/>
        <v>10204.625207800889</v>
      </c>
      <c r="AB199" s="92">
        <f>IF(INDEX('Pace of change parameters'!$E$27:$I$27,1,$B$6)=1,MAX(AA199,Y199),Y199)</f>
        <v>10208.455638452284</v>
      </c>
      <c r="AC199" s="90">
        <f t="shared" si="43"/>
        <v>3.5655436588443168E-2</v>
      </c>
      <c r="AD199" s="136">
        <v>3.0345317012860695E-2</v>
      </c>
      <c r="AE199" s="50">
        <v>10208</v>
      </c>
      <c r="AF199" s="50">
        <v>107.17244077184509</v>
      </c>
      <c r="AG199" s="15">
        <f t="shared" si="44"/>
        <v>3.5609211727706258E-2</v>
      </c>
      <c r="AH199" s="15">
        <f t="shared" si="45"/>
        <v>3.0299329161006527E-2</v>
      </c>
      <c r="AI199" s="50"/>
      <c r="AJ199" s="50">
        <v>11263.677083117553</v>
      </c>
      <c r="AK199" s="50">
        <v>118.2558547280177</v>
      </c>
      <c r="AL199" s="15">
        <f t="shared" si="46"/>
        <v>-9.3724018837493484E-2</v>
      </c>
      <c r="AM199" s="52">
        <f t="shared" si="47"/>
        <v>-9.3724018837493372E-2</v>
      </c>
    </row>
    <row r="200" spans="1:39" x14ac:dyDescent="0.2">
      <c r="A200" s="178" t="s">
        <v>447</v>
      </c>
      <c r="B200" s="178" t="s">
        <v>448</v>
      </c>
      <c r="D200" s="61">
        <v>13707</v>
      </c>
      <c r="E200" s="66">
        <v>125.4794620870218</v>
      </c>
      <c r="F200" s="49"/>
      <c r="G200" s="81">
        <v>13476.461745919263</v>
      </c>
      <c r="H200" s="74">
        <v>121.94192490674951</v>
      </c>
      <c r="I200" s="83"/>
      <c r="J200" s="96">
        <f t="shared" si="33"/>
        <v>1.7106734573750115E-2</v>
      </c>
      <c r="K200" s="119">
        <f t="shared" si="34"/>
        <v>2.9010015898777164E-2</v>
      </c>
      <c r="L200" s="96">
        <v>2.0863812998823228E-2</v>
      </c>
      <c r="M200" s="90">
        <f>INDEX('Pace of change parameters'!$E$20:$I$20,1,$B$6)</f>
        <v>9.0547645222140982E-3</v>
      </c>
      <c r="N200" s="101">
        <f>IF(INDEX('Pace of change parameters'!$E$28:$I$28,1,$B$6)=1,(1+L200)*D200,D200)</f>
        <v>13992.980284774871</v>
      </c>
      <c r="O200" s="87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1">
        <v>2.0863812998823228E-2</v>
      </c>
      <c r="Q200" s="51">
        <v>9.0547645222140982E-3</v>
      </c>
      <c r="R200" s="9">
        <f>IF(INDEX('Pace of change parameters'!$E$29:$I$29,1,$B$6)=1,D200*(1+P200),D200)</f>
        <v>13992.980284774871</v>
      </c>
      <c r="S200" s="96">
        <f>IF(P200&lt;INDEX('Pace of change parameters'!$E$22:$I$22,1,$B$6),INDEX('Pace of change parameters'!$E$22:$I$22,1,$B$6),P200)</f>
        <v>3.5655436588443112E-2</v>
      </c>
      <c r="T200" s="125">
        <v>2.3675283016528104E-2</v>
      </c>
      <c r="U200" s="110">
        <f t="shared" si="41"/>
        <v>14195.729069317791</v>
      </c>
      <c r="V200" s="124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5">
        <f>MIN(S200, S200+(INDEX('Pace of change parameters'!$E$25:$I$25,1,$B$6)-S200)*(1-V200))</f>
        <v>3.5655436588443112E-2</v>
      </c>
      <c r="X200" s="125">
        <v>2.3675283016528104E-2</v>
      </c>
      <c r="Y200" s="101">
        <f t="shared" si="42"/>
        <v>14195.729069317791</v>
      </c>
      <c r="Z200" s="90">
        <v>0</v>
      </c>
      <c r="AA200" s="92">
        <f t="shared" si="37"/>
        <v>13983.810009058341</v>
      </c>
      <c r="AB200" s="92">
        <f>IF(INDEX('Pace of change parameters'!$E$27:$I$27,1,$B$6)=1,MAX(AA200,Y200),Y200)</f>
        <v>14195.729069317791</v>
      </c>
      <c r="AC200" s="90">
        <f t="shared" si="43"/>
        <v>3.5655436588443168E-2</v>
      </c>
      <c r="AD200" s="136">
        <v>2.3675283016528104E-2</v>
      </c>
      <c r="AE200" s="50">
        <v>14196</v>
      </c>
      <c r="AF200" s="50">
        <v>128.45267538420441</v>
      </c>
      <c r="AG200" s="15">
        <f t="shared" si="44"/>
        <v>3.567520245130229E-2</v>
      </c>
      <c r="AH200" s="15">
        <f t="shared" si="45"/>
        <v>2.3694820233773672E-2</v>
      </c>
      <c r="AI200" s="50"/>
      <c r="AJ200" s="50">
        <v>13983.810009058341</v>
      </c>
      <c r="AK200" s="50">
        <v>126.53267171935474</v>
      </c>
      <c r="AL200" s="15">
        <f t="shared" si="46"/>
        <v>1.5173975533435247E-2</v>
      </c>
      <c r="AM200" s="52">
        <f t="shared" si="47"/>
        <v>1.5173975533435247E-2</v>
      </c>
    </row>
    <row r="201" spans="1:39" x14ac:dyDescent="0.2">
      <c r="A201" s="178" t="s">
        <v>449</v>
      </c>
      <c r="B201" s="178" t="s">
        <v>450</v>
      </c>
      <c r="D201" s="61">
        <v>18397</v>
      </c>
      <c r="E201" s="66">
        <v>128.02900608236948</v>
      </c>
      <c r="F201" s="49"/>
      <c r="G201" s="81">
        <v>20892.666145620798</v>
      </c>
      <c r="H201" s="74">
        <v>144.16813724237295</v>
      </c>
      <c r="I201" s="83"/>
      <c r="J201" s="96">
        <f t="shared" si="33"/>
        <v>-0.11945177930983697</v>
      </c>
      <c r="K201" s="119">
        <f t="shared" si="34"/>
        <v>-0.11194658867562846</v>
      </c>
      <c r="L201" s="96">
        <v>1.7655257022397564E-2</v>
      </c>
      <c r="M201" s="90">
        <f>INDEX('Pace of change parameters'!$E$20:$I$20,1,$B$6)</f>
        <v>9.0547645222140982E-3</v>
      </c>
      <c r="N201" s="101">
        <f>IF(INDEX('Pace of change parameters'!$E$28:$I$28,1,$B$6)=1,(1+L201)*D201,D201)</f>
        <v>18721.803763441047</v>
      </c>
      <c r="O201" s="87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0.33967501421182145</v>
      </c>
      <c r="P201" s="51">
        <v>4.8810381951240434E-2</v>
      </c>
      <c r="Q201" s="51">
        <v>3.9946588675628503E-2</v>
      </c>
      <c r="R201" s="9">
        <f>IF(INDEX('Pace of change parameters'!$E$29:$I$29,1,$B$6)=1,D201*(1+P201),D201)</f>
        <v>19294.96459675697</v>
      </c>
      <c r="S201" s="96">
        <f>IF(P201&lt;INDEX('Pace of change parameters'!$E$22:$I$22,1,$B$6),INDEX('Pace of change parameters'!$E$22:$I$22,1,$B$6),P201)</f>
        <v>4.8810381951240434E-2</v>
      </c>
      <c r="T201" s="125">
        <v>3.9946588675628503E-2</v>
      </c>
      <c r="U201" s="110">
        <f t="shared" si="41"/>
        <v>19294.96459675697</v>
      </c>
      <c r="V201" s="124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5">
        <f>MIN(S201, S201+(INDEX('Pace of change parameters'!$E$25:$I$25,1,$B$6)-S201)*(1-V201))</f>
        <v>4.8810381951240434E-2</v>
      </c>
      <c r="X201" s="125">
        <v>3.9946588675628503E-2</v>
      </c>
      <c r="Y201" s="101">
        <f t="shared" si="42"/>
        <v>19294.96459675697</v>
      </c>
      <c r="Z201" s="90">
        <v>-0.11852648205951788</v>
      </c>
      <c r="AA201" s="92">
        <f t="shared" si="37"/>
        <v>19109.651448565237</v>
      </c>
      <c r="AB201" s="92">
        <f>IF(INDEX('Pace of change parameters'!$E$27:$I$27,1,$B$6)=1,MAX(AA201,Y201),Y201)</f>
        <v>19294.96459675697</v>
      </c>
      <c r="AC201" s="90">
        <f t="shared" si="43"/>
        <v>4.8810381951240434E-2</v>
      </c>
      <c r="AD201" s="136">
        <v>3.9946588675628503E-2</v>
      </c>
      <c r="AE201" s="50">
        <v>19295</v>
      </c>
      <c r="AF201" s="50">
        <v>133.14357242407996</v>
      </c>
      <c r="AG201" s="15">
        <f t="shared" si="44"/>
        <v>4.8812306354296897E-2</v>
      </c>
      <c r="AH201" s="15">
        <f t="shared" si="45"/>
        <v>3.9948496815010337E-2</v>
      </c>
      <c r="AI201" s="50"/>
      <c r="AJ201" s="50">
        <v>21679.21220505179</v>
      </c>
      <c r="AK201" s="50">
        <v>149.59563411869973</v>
      </c>
      <c r="AL201" s="15">
        <f t="shared" si="46"/>
        <v>-0.1099768839615034</v>
      </c>
      <c r="AM201" s="52">
        <f t="shared" si="47"/>
        <v>-0.10997688396150351</v>
      </c>
    </row>
    <row r="202" spans="1:39" x14ac:dyDescent="0.2">
      <c r="A202" s="178" t="s">
        <v>451</v>
      </c>
      <c r="B202" s="178" t="s">
        <v>452</v>
      </c>
      <c r="D202" s="61">
        <v>66178</v>
      </c>
      <c r="E202" s="66">
        <v>119.90853481764944</v>
      </c>
      <c r="F202" s="49"/>
      <c r="G202" s="81">
        <v>63782.097792408975</v>
      </c>
      <c r="H202" s="74">
        <v>114.78134736450923</v>
      </c>
      <c r="I202" s="83"/>
      <c r="J202" s="96">
        <f t="shared" ref="J202:J217" si="48">D202/G202-1</f>
        <v>3.7563866516102218E-2</v>
      </c>
      <c r="K202" s="119">
        <f t="shared" ref="K202:K217" si="49">E202/H202-1</f>
        <v>4.4669169432711708E-2</v>
      </c>
      <c r="L202" s="96">
        <v>1.5964835307015424E-2</v>
      </c>
      <c r="M202" s="90">
        <f>INDEX('Pace of change parameters'!$E$20:$I$20,1,$B$6)</f>
        <v>9.0547645222140982E-3</v>
      </c>
      <c r="N202" s="101">
        <f>IF(INDEX('Pace of change parameters'!$E$28:$I$28,1,$B$6)=1,(1+L202)*D202,D202)</f>
        <v>67234.520870947672</v>
      </c>
      <c r="O202" s="87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1">
        <v>1.5964835307015424E-2</v>
      </c>
      <c r="Q202" s="51">
        <v>9.0547645222140982E-3</v>
      </c>
      <c r="R202" s="9">
        <f>IF(INDEX('Pace of change parameters'!$E$29:$I$29,1,$B$6)=1,D202*(1+P202),D202)</f>
        <v>67234.520870947672</v>
      </c>
      <c r="S202" s="96">
        <f>IF(P202&lt;INDEX('Pace of change parameters'!$E$22:$I$22,1,$B$6),INDEX('Pace of change parameters'!$E$22:$I$22,1,$B$6),P202)</f>
        <v>3.5655436588443112E-2</v>
      </c>
      <c r="T202" s="125">
        <v>2.8611440451187242E-2</v>
      </c>
      <c r="U202" s="110">
        <f t="shared" si="41"/>
        <v>68537.605482549989</v>
      </c>
      <c r="V202" s="124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5">
        <f>MIN(S202, S202+(INDEX('Pace of change parameters'!$E$25:$I$25,1,$B$6)-S202)*(1-V202))</f>
        <v>3.5655436588443112E-2</v>
      </c>
      <c r="X202" s="125">
        <v>2.8611440451187242E-2</v>
      </c>
      <c r="Y202" s="101">
        <f t="shared" si="42"/>
        <v>68537.605482549989</v>
      </c>
      <c r="Z202" s="90">
        <v>0</v>
      </c>
      <c r="AA202" s="92">
        <f t="shared" ref="AA202:AA217" si="50">(1+Z202)*AJ202</f>
        <v>66183.301991585671</v>
      </c>
      <c r="AB202" s="92">
        <f>IF(INDEX('Pace of change parameters'!$E$27:$I$27,1,$B$6)=1,MAX(AA202,Y202),Y202)</f>
        <v>68537.605482549989</v>
      </c>
      <c r="AC202" s="90">
        <f t="shared" si="43"/>
        <v>3.5655436588443168E-2</v>
      </c>
      <c r="AD202" s="136">
        <v>2.8611440451187242E-2</v>
      </c>
      <c r="AE202" s="50">
        <v>68538</v>
      </c>
      <c r="AF202" s="50">
        <v>123.34000068911203</v>
      </c>
      <c r="AG202" s="15">
        <f t="shared" si="44"/>
        <v>3.5661398047689641E-2</v>
      </c>
      <c r="AH202" s="15">
        <f t="shared" si="45"/>
        <v>2.8617361363650895E-2</v>
      </c>
      <c r="AI202" s="50"/>
      <c r="AJ202" s="50">
        <v>66183.301991585671</v>
      </c>
      <c r="AK202" s="50">
        <v>119.10251996337632</v>
      </c>
      <c r="AL202" s="15">
        <f t="shared" si="46"/>
        <v>3.5578430473500733E-2</v>
      </c>
      <c r="AM202" s="52">
        <f t="shared" si="47"/>
        <v>3.5578430473500733E-2</v>
      </c>
    </row>
    <row r="203" spans="1:39" x14ac:dyDescent="0.2">
      <c r="A203" s="178" t="s">
        <v>453</v>
      </c>
      <c r="B203" s="178" t="s">
        <v>454</v>
      </c>
      <c r="D203" s="61">
        <v>56306</v>
      </c>
      <c r="E203" s="66">
        <v>118.14670032334755</v>
      </c>
      <c r="F203" s="49"/>
      <c r="G203" s="81">
        <v>54612.014517881507</v>
      </c>
      <c r="H203" s="74">
        <v>113.48074382753421</v>
      </c>
      <c r="I203" s="83"/>
      <c r="J203" s="96">
        <f t="shared" si="48"/>
        <v>3.1018549619037383E-2</v>
      </c>
      <c r="K203" s="119">
        <f t="shared" si="49"/>
        <v>4.1116724639244095E-2</v>
      </c>
      <c r="L203" s="96">
        <v>1.8937818149991958E-2</v>
      </c>
      <c r="M203" s="90">
        <f>INDEX('Pace of change parameters'!$E$20:$I$20,1,$B$6)</f>
        <v>9.0547645222140982E-3</v>
      </c>
      <c r="N203" s="101">
        <f>IF(INDEX('Pace of change parameters'!$E$28:$I$28,1,$B$6)=1,(1+L203)*D203,D203)</f>
        <v>57372.31278875345</v>
      </c>
      <c r="O203" s="87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1">
        <v>1.8937818149991958E-2</v>
      </c>
      <c r="Q203" s="51">
        <v>9.0547645222140982E-3</v>
      </c>
      <c r="R203" s="9">
        <f>IF(INDEX('Pace of change parameters'!$E$29:$I$29,1,$B$6)=1,D203*(1+P203),D203)</f>
        <v>57372.31278875345</v>
      </c>
      <c r="S203" s="96">
        <f>IF(P203&lt;INDEX('Pace of change parameters'!$E$22:$I$22,1,$B$6),INDEX('Pace of change parameters'!$E$22:$I$22,1,$B$6),P203)</f>
        <v>3.5655436588443112E-2</v>
      </c>
      <c r="T203" s="125">
        <v>2.5610232614870831E-2</v>
      </c>
      <c r="U203" s="110">
        <f t="shared" si="41"/>
        <v>58313.615012548878</v>
      </c>
      <c r="V203" s="124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5">
        <f>MIN(S203, S203+(INDEX('Pace of change parameters'!$E$25:$I$25,1,$B$6)-S203)*(1-V203))</f>
        <v>3.5655436588443112E-2</v>
      </c>
      <c r="X203" s="125">
        <v>2.5610232614870831E-2</v>
      </c>
      <c r="Y203" s="101">
        <f t="shared" si="42"/>
        <v>58313.615012548878</v>
      </c>
      <c r="Z203" s="90">
        <v>0</v>
      </c>
      <c r="AA203" s="92">
        <f t="shared" si="50"/>
        <v>56667.992654766225</v>
      </c>
      <c r="AB203" s="92">
        <f>IF(INDEX('Pace of change parameters'!$E$27:$I$27,1,$B$6)=1,MAX(AA203,Y203),Y203)</f>
        <v>58313.615012548878</v>
      </c>
      <c r="AC203" s="90">
        <f t="shared" si="43"/>
        <v>3.5655436588443168E-2</v>
      </c>
      <c r="AD203" s="136">
        <v>2.5610232614870831E-2</v>
      </c>
      <c r="AE203" s="50">
        <v>58314</v>
      </c>
      <c r="AF203" s="50">
        <v>121.17326478392533</v>
      </c>
      <c r="AG203" s="15">
        <f t="shared" si="44"/>
        <v>3.5662274002770555E-2</v>
      </c>
      <c r="AH203" s="15">
        <f t="shared" si="45"/>
        <v>2.5617003710595387E-2</v>
      </c>
      <c r="AI203" s="50"/>
      <c r="AJ203" s="50">
        <v>56667.992654766225</v>
      </c>
      <c r="AK203" s="50">
        <v>117.75295261394389</v>
      </c>
      <c r="AL203" s="15">
        <f t="shared" si="46"/>
        <v>2.904650876309689E-2</v>
      </c>
      <c r="AM203" s="52">
        <f t="shared" si="47"/>
        <v>2.904650876309689E-2</v>
      </c>
    </row>
    <row r="204" spans="1:39" x14ac:dyDescent="0.2">
      <c r="A204" s="178" t="s">
        <v>455</v>
      </c>
      <c r="B204" s="178" t="s">
        <v>456</v>
      </c>
      <c r="D204" s="61">
        <v>16491</v>
      </c>
      <c r="E204" s="66">
        <v>108.46630447651245</v>
      </c>
      <c r="F204" s="49"/>
      <c r="G204" s="81">
        <v>18146.469549181038</v>
      </c>
      <c r="H204" s="74">
        <v>118.33542059421048</v>
      </c>
      <c r="I204" s="83"/>
      <c r="J204" s="96">
        <f t="shared" si="48"/>
        <v>-9.1228188750122507E-2</v>
      </c>
      <c r="K204" s="119">
        <f t="shared" si="49"/>
        <v>-8.3399510207012972E-2</v>
      </c>
      <c r="L204" s="96">
        <v>1.774733760386904E-2</v>
      </c>
      <c r="M204" s="90">
        <f>INDEX('Pace of change parameters'!$E$20:$I$20,1,$B$6)</f>
        <v>9.0547645222140982E-3</v>
      </c>
      <c r="N204" s="101">
        <f>IF(INDEX('Pace of change parameters'!$E$28:$I$28,1,$B$6)=1,(1+L204)*D204,D204)</f>
        <v>16783.671344425406</v>
      </c>
      <c r="O204" s="87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2.5781951879948851E-2</v>
      </c>
      <c r="P204" s="51">
        <v>2.0112282264917569E-2</v>
      </c>
      <c r="Q204" s="51">
        <v>1.1399510207013019E-2</v>
      </c>
      <c r="R204" s="9">
        <f>IF(INDEX('Pace of change parameters'!$E$29:$I$29,1,$B$6)=1,D204*(1+P204),D204)</f>
        <v>16822.671646830757</v>
      </c>
      <c r="S204" s="96">
        <f>IF(P204&lt;INDEX('Pace of change parameters'!$E$22:$I$22,1,$B$6),INDEX('Pace of change parameters'!$E$22:$I$22,1,$B$6),P204)</f>
        <v>3.5655436588443112E-2</v>
      </c>
      <c r="T204" s="125">
        <v>2.6809910555279259E-2</v>
      </c>
      <c r="U204" s="110">
        <f t="shared" si="41"/>
        <v>17078.993804780017</v>
      </c>
      <c r="V204" s="124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5">
        <f>MIN(S204, S204+(INDEX('Pace of change parameters'!$E$25:$I$25,1,$B$6)-S204)*(1-V204))</f>
        <v>3.5655436588443112E-2</v>
      </c>
      <c r="X204" s="125">
        <v>2.6809910555279259E-2</v>
      </c>
      <c r="Y204" s="101">
        <f t="shared" si="42"/>
        <v>17078.993804780017</v>
      </c>
      <c r="Z204" s="90">
        <v>-9.0190918720904567E-2</v>
      </c>
      <c r="AA204" s="92">
        <f t="shared" si="50"/>
        <v>17131.367974572335</v>
      </c>
      <c r="AB204" s="92">
        <f>IF(INDEX('Pace of change parameters'!$E$27:$I$27,1,$B$6)=1,MAX(AA204,Y204),Y204)</f>
        <v>17078.993804780017</v>
      </c>
      <c r="AC204" s="90">
        <f t="shared" si="43"/>
        <v>3.5655436588443168E-2</v>
      </c>
      <c r="AD204" s="136">
        <v>2.6809910555279259E-2</v>
      </c>
      <c r="AE204" s="50">
        <v>17079</v>
      </c>
      <c r="AF204" s="50">
        <v>111.37431679760167</v>
      </c>
      <c r="AG204" s="15">
        <f t="shared" si="44"/>
        <v>3.5655812261233377E-2</v>
      </c>
      <c r="AH204" s="15">
        <f t="shared" si="45"/>
        <v>2.6810283019450765E-2</v>
      </c>
      <c r="AI204" s="50"/>
      <c r="AJ204" s="50">
        <v>18829.629564136074</v>
      </c>
      <c r="AK204" s="50">
        <v>122.79039336363823</v>
      </c>
      <c r="AL204" s="15">
        <f t="shared" si="46"/>
        <v>-9.2972066081980609E-2</v>
      </c>
      <c r="AM204" s="52">
        <f t="shared" si="47"/>
        <v>-9.2972066081980609E-2</v>
      </c>
    </row>
    <row r="205" spans="1:39" x14ac:dyDescent="0.2">
      <c r="A205" s="178" t="s">
        <v>457</v>
      </c>
      <c r="B205" s="178" t="s">
        <v>458</v>
      </c>
      <c r="D205" s="61">
        <v>17505</v>
      </c>
      <c r="E205" s="66">
        <v>109.6605253431394</v>
      </c>
      <c r="F205" s="49"/>
      <c r="G205" s="81">
        <v>17946.220719856399</v>
      </c>
      <c r="H205" s="74">
        <v>111.29361330182378</v>
      </c>
      <c r="I205" s="83"/>
      <c r="J205" s="96">
        <f t="shared" si="48"/>
        <v>-2.4585717892582015E-2</v>
      </c>
      <c r="K205" s="119">
        <f t="shared" si="49"/>
        <v>-1.4673689803344936E-2</v>
      </c>
      <c r="L205" s="96">
        <v>1.9308642646608032E-2</v>
      </c>
      <c r="M205" s="90">
        <f>INDEX('Pace of change parameters'!$E$20:$I$20,1,$B$6)</f>
        <v>9.0547645222140982E-3</v>
      </c>
      <c r="N205" s="101">
        <f>IF(INDEX('Pace of change parameters'!$E$28:$I$28,1,$B$6)=1,(1+L205)*D205,D205)</f>
        <v>17842.997789528872</v>
      </c>
      <c r="O205" s="87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1">
        <v>1.9308642646608032E-2</v>
      </c>
      <c r="Q205" s="51">
        <v>9.0547645222140982E-3</v>
      </c>
      <c r="R205" s="9">
        <f>IF(INDEX('Pace of change parameters'!$E$29:$I$29,1,$B$6)=1,D205*(1+P205),D205)</f>
        <v>17842.997789528872</v>
      </c>
      <c r="S205" s="96">
        <f>IF(P205&lt;INDEX('Pace of change parameters'!$E$22:$I$22,1,$B$6),INDEX('Pace of change parameters'!$E$22:$I$22,1,$B$6),P205)</f>
        <v>3.5655436588443112E-2</v>
      </c>
      <c r="T205" s="125">
        <v>2.5237115599747728E-2</v>
      </c>
      <c r="U205" s="110">
        <f t="shared" si="41"/>
        <v>18129.148417480697</v>
      </c>
      <c r="V205" s="124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5">
        <f>MIN(S205, S205+(INDEX('Pace of change parameters'!$E$25:$I$25,1,$B$6)-S205)*(1-V205))</f>
        <v>3.5655436588443112E-2</v>
      </c>
      <c r="X205" s="125">
        <v>2.5237115599747728E-2</v>
      </c>
      <c r="Y205" s="101">
        <f t="shared" si="42"/>
        <v>18129.148417480697</v>
      </c>
      <c r="Z205" s="90">
        <v>-2.1974311575369221E-2</v>
      </c>
      <c r="AA205" s="92">
        <f t="shared" si="50"/>
        <v>18212.639810980811</v>
      </c>
      <c r="AB205" s="92">
        <f>IF(INDEX('Pace of change parameters'!$E$27:$I$27,1,$B$6)=1,MAX(AA205,Y205),Y205)</f>
        <v>18129.148417480697</v>
      </c>
      <c r="AC205" s="90">
        <f t="shared" si="43"/>
        <v>3.5655436588443168E-2</v>
      </c>
      <c r="AD205" s="136">
        <v>2.5237115599747728E-2</v>
      </c>
      <c r="AE205" s="50">
        <v>18129</v>
      </c>
      <c r="AF205" s="50">
        <v>112.42712028590876</v>
      </c>
      <c r="AG205" s="15">
        <f t="shared" si="44"/>
        <v>3.5646958011996466E-2</v>
      </c>
      <c r="AH205" s="15">
        <f t="shared" si="45"/>
        <v>2.5228722314728946E-2</v>
      </c>
      <c r="AI205" s="50"/>
      <c r="AJ205" s="50">
        <v>18621.841968504006</v>
      </c>
      <c r="AK205" s="50">
        <v>115.48348320029697</v>
      </c>
      <c r="AL205" s="15">
        <f t="shared" si="46"/>
        <v>-2.6465801253043209E-2</v>
      </c>
      <c r="AM205" s="52">
        <f t="shared" si="47"/>
        <v>-2.6465801253043209E-2</v>
      </c>
    </row>
    <row r="206" spans="1:39" x14ac:dyDescent="0.2">
      <c r="A206" s="178" t="s">
        <v>459</v>
      </c>
      <c r="B206" s="178" t="s">
        <v>460</v>
      </c>
      <c r="D206" s="61">
        <v>24008</v>
      </c>
      <c r="E206" s="66">
        <v>118.02182676236359</v>
      </c>
      <c r="F206" s="49"/>
      <c r="G206" s="81">
        <v>23101.145590864297</v>
      </c>
      <c r="H206" s="74">
        <v>112.98226689175478</v>
      </c>
      <c r="I206" s="83"/>
      <c r="J206" s="96">
        <f t="shared" si="48"/>
        <v>3.9255819828014626E-2</v>
      </c>
      <c r="K206" s="119">
        <f t="shared" si="49"/>
        <v>4.4604874811346118E-2</v>
      </c>
      <c r="L206" s="96">
        <v>1.4248374520486662E-2</v>
      </c>
      <c r="M206" s="90">
        <f>INDEX('Pace of change parameters'!$E$20:$I$20,1,$B$6)</f>
        <v>9.0547645222140982E-3</v>
      </c>
      <c r="N206" s="101">
        <f>IF(INDEX('Pace of change parameters'!$E$28:$I$28,1,$B$6)=1,(1+L206)*D206,D206)</f>
        <v>24350.074975487845</v>
      </c>
      <c r="O206" s="87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1">
        <v>1.4248374520486662E-2</v>
      </c>
      <c r="Q206" s="51">
        <v>9.0547645222140982E-3</v>
      </c>
      <c r="R206" s="9">
        <f>IF(INDEX('Pace of change parameters'!$E$29:$I$29,1,$B$6)=1,D206*(1+P206),D206)</f>
        <v>24350.074975487845</v>
      </c>
      <c r="S206" s="96">
        <f>IF(P206&lt;INDEX('Pace of change parameters'!$E$22:$I$22,1,$B$6),INDEX('Pace of change parameters'!$E$22:$I$22,1,$B$6),P206)</f>
        <v>3.5655436588443112E-2</v>
      </c>
      <c r="T206" s="125">
        <v>3.0352208537647307E-2</v>
      </c>
      <c r="U206" s="110">
        <f t="shared" si="41"/>
        <v>24864.015721615342</v>
      </c>
      <c r="V206" s="124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5">
        <f>MIN(S206, S206+(INDEX('Pace of change parameters'!$E$25:$I$25,1,$B$6)-S206)*(1-V206))</f>
        <v>3.5655436588443112E-2</v>
      </c>
      <c r="X206" s="125">
        <v>3.0352208537647307E-2</v>
      </c>
      <c r="Y206" s="101">
        <f t="shared" si="42"/>
        <v>24864.015721615342</v>
      </c>
      <c r="Z206" s="90">
        <v>0</v>
      </c>
      <c r="AA206" s="92">
        <f t="shared" si="50"/>
        <v>23970.834260859363</v>
      </c>
      <c r="AB206" s="92">
        <f>IF(INDEX('Pace of change parameters'!$E$27:$I$27,1,$B$6)=1,MAX(AA206,Y206),Y206)</f>
        <v>24864.015721615342</v>
      </c>
      <c r="AC206" s="90">
        <f t="shared" si="43"/>
        <v>3.5655436588443168E-2</v>
      </c>
      <c r="AD206" s="136">
        <v>3.0352208537647307E-2</v>
      </c>
      <c r="AE206" s="50">
        <v>24864</v>
      </c>
      <c r="AF206" s="50">
        <v>121.6039729695279</v>
      </c>
      <c r="AG206" s="15">
        <f t="shared" si="44"/>
        <v>3.565478173942016E-2</v>
      </c>
      <c r="AH206" s="15">
        <f t="shared" si="45"/>
        <v>3.0351557041876198E-2</v>
      </c>
      <c r="AI206" s="50"/>
      <c r="AJ206" s="50">
        <v>23970.834260859363</v>
      </c>
      <c r="AK206" s="50">
        <v>117.23570952037385</v>
      </c>
      <c r="AL206" s="15">
        <f t="shared" si="46"/>
        <v>3.7260519572280382E-2</v>
      </c>
      <c r="AM206" s="52">
        <f t="shared" si="47"/>
        <v>3.7260519572280382E-2</v>
      </c>
    </row>
    <row r="207" spans="1:39" x14ac:dyDescent="0.2">
      <c r="A207" s="178" t="s">
        <v>461</v>
      </c>
      <c r="B207" s="178" t="s">
        <v>462</v>
      </c>
      <c r="D207" s="61">
        <v>60430.587884811001</v>
      </c>
      <c r="E207" s="66">
        <v>123.67528316270622</v>
      </c>
      <c r="F207" s="49"/>
      <c r="G207" s="81">
        <v>60343.591532132545</v>
      </c>
      <c r="H207" s="74">
        <v>122.22384819203022</v>
      </c>
      <c r="I207" s="83"/>
      <c r="J207" s="96">
        <f t="shared" si="48"/>
        <v>1.4416833746484503E-3</v>
      </c>
      <c r="K207" s="119">
        <f t="shared" si="49"/>
        <v>1.1875219052141173E-2</v>
      </c>
      <c r="L207" s="96">
        <v>1.9567617203469778E-2</v>
      </c>
      <c r="M207" s="90">
        <f>INDEX('Pace of change parameters'!$E$20:$I$20,1,$B$6)</f>
        <v>9.0547645222140982E-3</v>
      </c>
      <c r="N207" s="101">
        <f>IF(INDEX('Pace of change parameters'!$E$28:$I$28,1,$B$6)=1,(1+L207)*D207,D207)</f>
        <v>61613.070495921624</v>
      </c>
      <c r="O207" s="87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1">
        <v>1.9567617203469778E-2</v>
      </c>
      <c r="Q207" s="51">
        <v>9.0547645222140982E-3</v>
      </c>
      <c r="R207" s="9">
        <f>IF(INDEX('Pace of change parameters'!$E$29:$I$29,1,$B$6)=1,D207*(1+P207),D207)</f>
        <v>61613.070495921624</v>
      </c>
      <c r="S207" s="96">
        <f>IF(P207&lt;INDEX('Pace of change parameters'!$E$22:$I$22,1,$B$6),INDEX('Pace of change parameters'!$E$22:$I$22,1,$B$6),P207)</f>
        <v>3.5655436588443112E-2</v>
      </c>
      <c r="T207" s="125">
        <v>2.4976700965925858E-2</v>
      </c>
      <c r="U207" s="110">
        <f t="shared" si="41"/>
        <v>62585.266879140217</v>
      </c>
      <c r="V207" s="124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5">
        <f>MIN(S207, S207+(INDEX('Pace of change parameters'!$E$25:$I$25,1,$B$6)-S207)*(1-V207))</f>
        <v>3.5655436588443112E-2</v>
      </c>
      <c r="X207" s="125">
        <v>2.4976700965925858E-2</v>
      </c>
      <c r="Y207" s="101">
        <f t="shared" si="42"/>
        <v>62585.266879140217</v>
      </c>
      <c r="Z207" s="90">
        <v>0</v>
      </c>
      <c r="AA207" s="92">
        <f t="shared" si="50"/>
        <v>62615.34630965579</v>
      </c>
      <c r="AB207" s="92">
        <f>IF(INDEX('Pace of change parameters'!$E$27:$I$27,1,$B$6)=1,MAX(AA207,Y207),Y207)</f>
        <v>62585.266879140217</v>
      </c>
      <c r="AC207" s="90">
        <f t="shared" si="43"/>
        <v>3.5655436588443168E-2</v>
      </c>
      <c r="AD207" s="136">
        <v>2.4976700965925858E-2</v>
      </c>
      <c r="AE207" s="50">
        <v>62585</v>
      </c>
      <c r="AF207" s="50">
        <v>126.76374317271072</v>
      </c>
      <c r="AG207" s="15">
        <f t="shared" si="44"/>
        <v>3.5651020296138869E-2</v>
      </c>
      <c r="AH207" s="15">
        <f t="shared" si="45"/>
        <v>2.4972330210405458E-2</v>
      </c>
      <c r="AI207" s="50"/>
      <c r="AJ207" s="50">
        <v>62615.34630965579</v>
      </c>
      <c r="AK207" s="50">
        <v>126.82520856862742</v>
      </c>
      <c r="AL207" s="15">
        <f t="shared" si="46"/>
        <v>-4.8464651949242654E-4</v>
      </c>
      <c r="AM207" s="52">
        <f t="shared" si="47"/>
        <v>-4.8464651949253756E-4</v>
      </c>
    </row>
    <row r="208" spans="1:39" x14ac:dyDescent="0.2">
      <c r="A208" s="178" t="s">
        <v>463</v>
      </c>
      <c r="B208" s="178" t="s">
        <v>464</v>
      </c>
      <c r="D208" s="61">
        <v>99703</v>
      </c>
      <c r="E208" s="66">
        <v>126.71334288208897</v>
      </c>
      <c r="F208" s="49"/>
      <c r="G208" s="81">
        <v>97677.627660363549</v>
      </c>
      <c r="H208" s="74">
        <v>123.40755005684625</v>
      </c>
      <c r="I208" s="83"/>
      <c r="J208" s="96">
        <f t="shared" si="48"/>
        <v>2.0735273656306452E-2</v>
      </c>
      <c r="K208" s="119">
        <f t="shared" si="49"/>
        <v>2.6787605974836648E-2</v>
      </c>
      <c r="L208" s="96">
        <v>1.5037838606260179E-2</v>
      </c>
      <c r="M208" s="90">
        <f>INDEX('Pace of change parameters'!$E$20:$I$20,1,$B$6)</f>
        <v>9.0547645222140982E-3</v>
      </c>
      <c r="N208" s="101">
        <f>IF(INDEX('Pace of change parameters'!$E$28:$I$28,1,$B$6)=1,(1+L208)*D208,D208)</f>
        <v>101202.31762255996</v>
      </c>
      <c r="O208" s="87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1">
        <v>1.5037838606260179E-2</v>
      </c>
      <c r="Q208" s="51">
        <v>9.0547645222140982E-3</v>
      </c>
      <c r="R208" s="9">
        <f>IF(INDEX('Pace of change parameters'!$E$29:$I$29,1,$B$6)=1,D208*(1+P208),D208)</f>
        <v>101202.31762255996</v>
      </c>
      <c r="S208" s="96">
        <f>IF(P208&lt;INDEX('Pace of change parameters'!$E$22:$I$22,1,$B$6),INDEX('Pace of change parameters'!$E$22:$I$22,1,$B$6),P208)</f>
        <v>3.5655436588443112E-2</v>
      </c>
      <c r="T208" s="125">
        <v>2.9550833422947509E-2</v>
      </c>
      <c r="U208" s="110">
        <f t="shared" si="41"/>
        <v>103257.95399417754</v>
      </c>
      <c r="V208" s="124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5">
        <f>MIN(S208, S208+(INDEX('Pace of change parameters'!$E$25:$I$25,1,$B$6)-S208)*(1-V208))</f>
        <v>3.5655436588443112E-2</v>
      </c>
      <c r="X208" s="125">
        <v>2.9550833422947509E-2</v>
      </c>
      <c r="Y208" s="101">
        <f t="shared" si="42"/>
        <v>103257.95399417754</v>
      </c>
      <c r="Z208" s="90">
        <v>0</v>
      </c>
      <c r="AA208" s="92">
        <f t="shared" si="50"/>
        <v>101354.89664055688</v>
      </c>
      <c r="AB208" s="92">
        <f>IF(INDEX('Pace of change parameters'!$E$27:$I$27,1,$B$6)=1,MAX(AA208,Y208),Y208)</f>
        <v>103257.95399417754</v>
      </c>
      <c r="AC208" s="90">
        <f t="shared" si="43"/>
        <v>3.5655436588443168E-2</v>
      </c>
      <c r="AD208" s="136">
        <v>2.9550833422947509E-2</v>
      </c>
      <c r="AE208" s="50">
        <v>103258</v>
      </c>
      <c r="AF208" s="50">
        <v>130.45788589458871</v>
      </c>
      <c r="AG208" s="15">
        <f t="shared" si="44"/>
        <v>3.5655898017110887E-2</v>
      </c>
      <c r="AH208" s="15">
        <f t="shared" si="45"/>
        <v>2.9551292131754225E-2</v>
      </c>
      <c r="AI208" s="50"/>
      <c r="AJ208" s="50">
        <v>101354.89664055688</v>
      </c>
      <c r="AK208" s="50">
        <v>128.05347324944896</v>
      </c>
      <c r="AL208" s="15">
        <f t="shared" si="46"/>
        <v>1.8776629669824851E-2</v>
      </c>
      <c r="AM208" s="52">
        <f t="shared" si="47"/>
        <v>1.8776629669825073E-2</v>
      </c>
    </row>
    <row r="209" spans="1:39" x14ac:dyDescent="0.2">
      <c r="A209" s="178" t="s">
        <v>465</v>
      </c>
      <c r="B209" s="178" t="s">
        <v>466</v>
      </c>
      <c r="D209" s="61">
        <v>75113</v>
      </c>
      <c r="E209" s="66">
        <v>118.22116595316041</v>
      </c>
      <c r="F209" s="49"/>
      <c r="G209" s="81">
        <v>74923.754385617256</v>
      </c>
      <c r="H209" s="74">
        <v>117.10473541558878</v>
      </c>
      <c r="I209" s="83"/>
      <c r="J209" s="96">
        <f t="shared" si="48"/>
        <v>2.5258426507663856E-3</v>
      </c>
      <c r="K209" s="119">
        <f t="shared" si="49"/>
        <v>9.533607104867059E-3</v>
      </c>
      <c r="L209" s="96">
        <v>1.6108166848844085E-2</v>
      </c>
      <c r="M209" s="90">
        <f>INDEX('Pace of change parameters'!$E$20:$I$20,1,$B$6)</f>
        <v>9.0547645222140982E-3</v>
      </c>
      <c r="N209" s="101">
        <f>IF(INDEX('Pace of change parameters'!$E$28:$I$28,1,$B$6)=1,(1+L209)*D209,D209)</f>
        <v>76322.932736517221</v>
      </c>
      <c r="O209" s="87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1">
        <v>1.6108166848844085E-2</v>
      </c>
      <c r="Q209" s="51">
        <v>9.0547645222140982E-3</v>
      </c>
      <c r="R209" s="9">
        <f>IF(INDEX('Pace of change parameters'!$E$29:$I$29,1,$B$6)=1,D209*(1+P209),D209)</f>
        <v>76322.932736517221</v>
      </c>
      <c r="S209" s="96">
        <f>IF(P209&lt;INDEX('Pace of change parameters'!$E$22:$I$22,1,$B$6),INDEX('Pace of change parameters'!$E$22:$I$22,1,$B$6),P209)</f>
        <v>3.5655436588443112E-2</v>
      </c>
      <c r="T209" s="125">
        <v>2.8466345205904853E-2</v>
      </c>
      <c r="U209" s="110">
        <f t="shared" si="41"/>
        <v>77791.186808467726</v>
      </c>
      <c r="V209" s="124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5">
        <f>MIN(S209, S209+(INDEX('Pace of change parameters'!$E$25:$I$25,1,$B$6)-S209)*(1-V209))</f>
        <v>3.5655436588443112E-2</v>
      </c>
      <c r="X209" s="125">
        <v>2.8466345205904853E-2</v>
      </c>
      <c r="Y209" s="101">
        <f t="shared" si="42"/>
        <v>77791.186808467726</v>
      </c>
      <c r="Z209" s="90">
        <v>0</v>
      </c>
      <c r="AA209" s="92">
        <f t="shared" si="50"/>
        <v>77744.408454324279</v>
      </c>
      <c r="AB209" s="92">
        <f>IF(INDEX('Pace of change parameters'!$E$27:$I$27,1,$B$6)=1,MAX(AA209,Y209),Y209)</f>
        <v>77791.186808467726</v>
      </c>
      <c r="AC209" s="90">
        <f t="shared" si="43"/>
        <v>3.5655436588443168E-2</v>
      </c>
      <c r="AD209" s="136">
        <v>2.8466345205904853E-2</v>
      </c>
      <c r="AE209" s="50">
        <v>77791</v>
      </c>
      <c r="AF209" s="50">
        <v>121.58619849491699</v>
      </c>
      <c r="AG209" s="15">
        <f t="shared" si="44"/>
        <v>3.5652949556002289E-2</v>
      </c>
      <c r="AH209" s="15">
        <f t="shared" si="45"/>
        <v>2.8463875437413799E-2</v>
      </c>
      <c r="AI209" s="50"/>
      <c r="AJ209" s="50">
        <v>77744.408454324279</v>
      </c>
      <c r="AK209" s="50">
        <v>121.51337658851762</v>
      </c>
      <c r="AL209" s="15">
        <f t="shared" si="46"/>
        <v>5.9929127511582081E-4</v>
      </c>
      <c r="AM209" s="52">
        <f t="shared" si="47"/>
        <v>5.9929127511582081E-4</v>
      </c>
    </row>
    <row r="210" spans="1:39" x14ac:dyDescent="0.2">
      <c r="A210" s="178" t="s">
        <v>467</v>
      </c>
      <c r="B210" s="178" t="s">
        <v>468</v>
      </c>
      <c r="D210" s="61">
        <v>77614.116465777915</v>
      </c>
      <c r="E210" s="66">
        <v>138.45002785582039</v>
      </c>
      <c r="F210" s="49"/>
      <c r="G210" s="81">
        <v>68224.53308232085</v>
      </c>
      <c r="H210" s="74">
        <v>120.69844604884575</v>
      </c>
      <c r="I210" s="83"/>
      <c r="J210" s="96">
        <f t="shared" si="48"/>
        <v>0.13762766792595627</v>
      </c>
      <c r="K210" s="119">
        <f t="shared" si="49"/>
        <v>0.14707382230746124</v>
      </c>
      <c r="L210" s="96">
        <v>1.7433329279211929E-2</v>
      </c>
      <c r="M210" s="90">
        <f>INDEX('Pace of change parameters'!$E$20:$I$20,1,$B$6)</f>
        <v>9.0547645222140982E-3</v>
      </c>
      <c r="N210" s="101">
        <f>IF(INDEX('Pace of change parameters'!$E$28:$I$28,1,$B$6)=1,(1+L210)*D210,D210)</f>
        <v>78967.188914840925</v>
      </c>
      <c r="O210" s="87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1">
        <v>1.7433329279211929E-2</v>
      </c>
      <c r="Q210" s="51">
        <v>9.0547645222140982E-3</v>
      </c>
      <c r="R210" s="9">
        <f>IF(INDEX('Pace of change parameters'!$E$29:$I$29,1,$B$6)=1,D210*(1+P210),D210)</f>
        <v>78967.188914840925</v>
      </c>
      <c r="S210" s="96">
        <f>IF(P210&lt;INDEX('Pace of change parameters'!$E$22:$I$22,1,$B$6),INDEX('Pace of change parameters'!$E$22:$I$22,1,$B$6),P210)</f>
        <v>3.5655436588443112E-2</v>
      </c>
      <c r="T210" s="125">
        <v>2.7126812754643126E-2</v>
      </c>
      <c r="U210" s="110">
        <f t="shared" si="41"/>
        <v>80381.48167379151</v>
      </c>
      <c r="V210" s="124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0</v>
      </c>
      <c r="W210" s="125">
        <f>MIN(S210, S210+(INDEX('Pace of change parameters'!$E$25:$I$25,1,$B$6)-S210)*(1-V210))</f>
        <v>2.9055436588443118E-2</v>
      </c>
      <c r="X210" s="125">
        <v>2.0581163763013777E-2</v>
      </c>
      <c r="Y210" s="101">
        <f t="shared" si="42"/>
        <v>79869.228505117368</v>
      </c>
      <c r="Z210" s="90">
        <v>0</v>
      </c>
      <c r="AA210" s="92">
        <f t="shared" si="50"/>
        <v>70792.981612460542</v>
      </c>
      <c r="AB210" s="92">
        <f>IF(INDEX('Pace of change parameters'!$E$27:$I$27,1,$B$6)=1,MAX(AA210,Y210),Y210)</f>
        <v>79869.228505117368</v>
      </c>
      <c r="AC210" s="90">
        <f t="shared" si="43"/>
        <v>2.9055436588443229E-2</v>
      </c>
      <c r="AD210" s="136">
        <v>2.0581163763013777E-2</v>
      </c>
      <c r="AE210" s="50">
        <v>79869</v>
      </c>
      <c r="AF210" s="50">
        <v>141.29908629559105</v>
      </c>
      <c r="AG210" s="15">
        <f t="shared" si="44"/>
        <v>2.9052492470442726E-2</v>
      </c>
      <c r="AH210" s="15">
        <f t="shared" si="45"/>
        <v>2.0578243889828762E-2</v>
      </c>
      <c r="AI210" s="50"/>
      <c r="AJ210" s="50">
        <v>70792.981612460542</v>
      </c>
      <c r="AK210" s="50">
        <v>125.2423796213957</v>
      </c>
      <c r="AL210" s="15">
        <f t="shared" si="46"/>
        <v>0.12820505904418567</v>
      </c>
      <c r="AM210" s="52">
        <f t="shared" si="47"/>
        <v>0.12820505904418567</v>
      </c>
    </row>
    <row r="211" spans="1:39" x14ac:dyDescent="0.2">
      <c r="A211" s="178" t="s">
        <v>469</v>
      </c>
      <c r="B211" s="178" t="s">
        <v>470</v>
      </c>
      <c r="D211" s="61">
        <v>27161.486610916927</v>
      </c>
      <c r="E211" s="66">
        <v>125.95755245277743</v>
      </c>
      <c r="F211" s="49"/>
      <c r="G211" s="81">
        <v>26474.188884027422</v>
      </c>
      <c r="H211" s="74">
        <v>121.53692461432104</v>
      </c>
      <c r="I211" s="83"/>
      <c r="J211" s="96">
        <f t="shared" si="48"/>
        <v>2.5961049454632068E-2</v>
      </c>
      <c r="K211" s="119">
        <f t="shared" si="49"/>
        <v>3.6372714321055932E-2</v>
      </c>
      <c r="L211" s="96">
        <v>1.9294860913454448E-2</v>
      </c>
      <c r="M211" s="90">
        <f>INDEX('Pace of change parameters'!$E$20:$I$20,1,$B$6)</f>
        <v>9.0547645222140982E-3</v>
      </c>
      <c r="N211" s="101">
        <f>IF(INDEX('Pace of change parameters'!$E$28:$I$28,1,$B$6)=1,(1+L211)*D211,D211)</f>
        <v>27685.563717277226</v>
      </c>
      <c r="O211" s="87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1">
        <v>1.9294860913454448E-2</v>
      </c>
      <c r="Q211" s="51">
        <v>9.0547645222140982E-3</v>
      </c>
      <c r="R211" s="9">
        <f>IF(INDEX('Pace of change parameters'!$E$29:$I$29,1,$B$6)=1,D211*(1+P211),D211)</f>
        <v>27685.563717277226</v>
      </c>
      <c r="S211" s="96">
        <f>IF(P211&lt;INDEX('Pace of change parameters'!$E$22:$I$22,1,$B$6),INDEX('Pace of change parameters'!$E$22:$I$22,1,$B$6),P211)</f>
        <v>3.5655436588443112E-2</v>
      </c>
      <c r="T211" s="125">
        <v>2.5250977677236941E-2</v>
      </c>
      <c r="U211" s="110">
        <f t="shared" si="41"/>
        <v>28129.941274420322</v>
      </c>
      <c r="V211" s="124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5">
        <f>MIN(S211, S211+(INDEX('Pace of change parameters'!$E$25:$I$25,1,$B$6)-S211)*(1-V211))</f>
        <v>3.5655436588443112E-2</v>
      </c>
      <c r="X211" s="125">
        <v>2.5250977677236941E-2</v>
      </c>
      <c r="Y211" s="101">
        <f t="shared" si="42"/>
        <v>28129.941274420322</v>
      </c>
      <c r="Z211" s="90">
        <v>0</v>
      </c>
      <c r="AA211" s="92">
        <f t="shared" si="50"/>
        <v>27470.862491800945</v>
      </c>
      <c r="AB211" s="92">
        <f>IF(INDEX('Pace of change parameters'!$E$27:$I$27,1,$B$6)=1,MAX(AA211,Y211),Y211)</f>
        <v>28129.941274420322</v>
      </c>
      <c r="AC211" s="90">
        <f t="shared" si="43"/>
        <v>3.5655436588443168E-2</v>
      </c>
      <c r="AD211" s="136">
        <v>2.5250977677236941E-2</v>
      </c>
      <c r="AE211" s="50">
        <v>28130</v>
      </c>
      <c r="AF211" s="50">
        <v>129.13837339369908</v>
      </c>
      <c r="AG211" s="15">
        <f t="shared" si="44"/>
        <v>3.5657598678483282E-2</v>
      </c>
      <c r="AH211" s="15">
        <f t="shared" si="45"/>
        <v>2.525311804636865E-2</v>
      </c>
      <c r="AI211" s="50"/>
      <c r="AJ211" s="50">
        <v>27470.862491800945</v>
      </c>
      <c r="AK211" s="50">
        <v>126.11242438368836</v>
      </c>
      <c r="AL211" s="15">
        <f t="shared" si="46"/>
        <v>2.3994059465580531E-2</v>
      </c>
      <c r="AM211" s="52">
        <f t="shared" si="47"/>
        <v>2.3994059465580309E-2</v>
      </c>
    </row>
    <row r="212" spans="1:39" x14ac:dyDescent="0.2">
      <c r="A212" s="178" t="s">
        <v>471</v>
      </c>
      <c r="B212" s="178" t="s">
        <v>472</v>
      </c>
      <c r="D212" s="61">
        <v>115911.37542215922</v>
      </c>
      <c r="E212" s="66">
        <v>128.54161769348573</v>
      </c>
      <c r="F212" s="49"/>
      <c r="G212" s="81">
        <v>110309.98323553208</v>
      </c>
      <c r="H212" s="74">
        <v>121.69741557653815</v>
      </c>
      <c r="I212" s="83"/>
      <c r="J212" s="96">
        <f t="shared" si="48"/>
        <v>5.0778651417860754E-2</v>
      </c>
      <c r="K212" s="119">
        <f t="shared" si="49"/>
        <v>5.6239502577136724E-2</v>
      </c>
      <c r="L212" s="96">
        <v>1.4298778447676908E-2</v>
      </c>
      <c r="M212" s="90">
        <f>INDEX('Pace of change parameters'!$E$20:$I$20,1,$B$6)</f>
        <v>9.0547645222140982E-3</v>
      </c>
      <c r="N212" s="101">
        <f>IF(INDEX('Pace of change parameters'!$E$28:$I$28,1,$B$6)=1,(1+L212)*D212,D212)</f>
        <v>117568.76649888618</v>
      </c>
      <c r="O212" s="87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1">
        <v>1.4298778447676908E-2</v>
      </c>
      <c r="Q212" s="51">
        <v>9.0547645222140982E-3</v>
      </c>
      <c r="R212" s="9">
        <f>IF(INDEX('Pace of change parameters'!$E$29:$I$29,1,$B$6)=1,D212*(1+P212),D212)</f>
        <v>117568.76649888618</v>
      </c>
      <c r="S212" s="96">
        <f>IF(P212&lt;INDEX('Pace of change parameters'!$E$22:$I$22,1,$B$6),INDEX('Pace of change parameters'!$E$22:$I$22,1,$B$6),P212)</f>
        <v>3.5655436588443112E-2</v>
      </c>
      <c r="T212" s="125">
        <v>3.0301006861373159E-2</v>
      </c>
      <c r="U212" s="110">
        <f t="shared" si="41"/>
        <v>120044.24611840326</v>
      </c>
      <c r="V212" s="124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0.98442697164278503</v>
      </c>
      <c r="W212" s="125">
        <f>MIN(S212, S212+(INDEX('Pace of change parameters'!$E$25:$I$25,1,$B$6)-S212)*(1-V212))</f>
        <v>3.5552654601285497E-2</v>
      </c>
      <c r="X212" s="125">
        <v>3.019875626613211E-2</v>
      </c>
      <c r="Y212" s="101">
        <f t="shared" si="42"/>
        <v>120032.33251690317</v>
      </c>
      <c r="Z212" s="90">
        <v>0</v>
      </c>
      <c r="AA212" s="92">
        <f t="shared" si="50"/>
        <v>114462.82241962984</v>
      </c>
      <c r="AB212" s="92">
        <f>IF(INDEX('Pace of change parameters'!$E$27:$I$27,1,$B$6)=1,MAX(AA212,Y212),Y212)</f>
        <v>120032.33251690317</v>
      </c>
      <c r="AC212" s="90">
        <f t="shared" si="43"/>
        <v>3.5552654601285427E-2</v>
      </c>
      <c r="AD212" s="136">
        <v>3.019875626613211E-2</v>
      </c>
      <c r="AE212" s="50">
        <v>120032</v>
      </c>
      <c r="AF212" s="50">
        <v>132.42304783324235</v>
      </c>
      <c r="AG212" s="15">
        <f t="shared" si="44"/>
        <v>3.5549785884544161E-2</v>
      </c>
      <c r="AH212" s="15">
        <f t="shared" si="45"/>
        <v>3.0195902380909079E-2</v>
      </c>
      <c r="AI212" s="50"/>
      <c r="AJ212" s="50">
        <v>114462.82241962984</v>
      </c>
      <c r="AK212" s="50">
        <v>126.27895734806191</v>
      </c>
      <c r="AL212" s="15">
        <f t="shared" si="46"/>
        <v>4.8654903510531256E-2</v>
      </c>
      <c r="AM212" s="52">
        <f t="shared" si="47"/>
        <v>4.8654903510531256E-2</v>
      </c>
    </row>
    <row r="213" spans="1:39" x14ac:dyDescent="0.2">
      <c r="A213" s="178" t="s">
        <v>473</v>
      </c>
      <c r="B213" s="178" t="s">
        <v>474</v>
      </c>
      <c r="D213" s="61">
        <v>75968.005845767344</v>
      </c>
      <c r="E213" s="66">
        <v>135.29644331410606</v>
      </c>
      <c r="F213" s="49"/>
      <c r="G213" s="81">
        <v>66912.881602952883</v>
      </c>
      <c r="H213" s="74">
        <v>118.43942076462454</v>
      </c>
      <c r="I213" s="83"/>
      <c r="J213" s="96">
        <f t="shared" si="48"/>
        <v>0.13532707045178061</v>
      </c>
      <c r="K213" s="119">
        <f t="shared" si="49"/>
        <v>0.1423261144022443</v>
      </c>
      <c r="L213" s="96">
        <v>1.5275367227041148E-2</v>
      </c>
      <c r="M213" s="90">
        <f>INDEX('Pace of change parameters'!$E$20:$I$20,1,$B$6)</f>
        <v>9.0547645222140982E-3</v>
      </c>
      <c r="N213" s="101">
        <f>IF(INDEX('Pace of change parameters'!$E$28:$I$28,1,$B$6)=1,(1+L213)*D213,D213)</f>
        <v>77128.445032567455</v>
      </c>
      <c r="O213" s="87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1">
        <v>1.5275367227041148E-2</v>
      </c>
      <c r="Q213" s="51">
        <v>9.0547645222140982E-3</v>
      </c>
      <c r="R213" s="9">
        <f>IF(INDEX('Pace of change parameters'!$E$29:$I$29,1,$B$6)=1,D213*(1+P213),D213)</f>
        <v>77128.445032567455</v>
      </c>
      <c r="S213" s="96">
        <f>IF(P213&lt;INDEX('Pace of change parameters'!$E$22:$I$22,1,$B$6),INDEX('Pace of change parameters'!$E$22:$I$22,1,$B$6),P213)</f>
        <v>3.5655436588443112E-2</v>
      </c>
      <c r="T213" s="125">
        <v>2.930996498726901E-2</v>
      </c>
      <c r="U213" s="110">
        <f t="shared" si="41"/>
        <v>78676.678260951579</v>
      </c>
      <c r="V213" s="124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0</v>
      </c>
      <c r="W213" s="125">
        <f>MIN(S213, S213+(INDEX('Pace of change parameters'!$E$25:$I$25,1,$B$6)-S213)*(1-V213))</f>
        <v>2.9055436588443118E-2</v>
      </c>
      <c r="X213" s="125">
        <v>2.2750403255720197E-2</v>
      </c>
      <c r="Y213" s="101">
        <f t="shared" si="42"/>
        <v>78175.289422369518</v>
      </c>
      <c r="Z213" s="90">
        <v>0</v>
      </c>
      <c r="AA213" s="92">
        <f t="shared" si="50"/>
        <v>69431.950398823479</v>
      </c>
      <c r="AB213" s="92">
        <f>IF(INDEX('Pace of change parameters'!$E$27:$I$27,1,$B$6)=1,MAX(AA213,Y213),Y213)</f>
        <v>78175.289422369518</v>
      </c>
      <c r="AC213" s="90">
        <f t="shared" si="43"/>
        <v>2.9055436588443229E-2</v>
      </c>
      <c r="AD213" s="136">
        <v>2.2750403255720197E-2</v>
      </c>
      <c r="AE213" s="50">
        <v>78175</v>
      </c>
      <c r="AF213" s="50">
        <v>138.37397966531336</v>
      </c>
      <c r="AG213" s="15">
        <f t="shared" si="44"/>
        <v>2.9051626795540297E-2</v>
      </c>
      <c r="AH213" s="15">
        <f t="shared" si="45"/>
        <v>2.2746616805457753E-2</v>
      </c>
      <c r="AI213" s="50"/>
      <c r="AJ213" s="50">
        <v>69431.950398823479</v>
      </c>
      <c r="AK213" s="50">
        <v>122.89830882775628</v>
      </c>
      <c r="AL213" s="15">
        <f t="shared" si="46"/>
        <v>0.12592256952246972</v>
      </c>
      <c r="AM213" s="52">
        <f t="shared" si="47"/>
        <v>0.1259225695224695</v>
      </c>
    </row>
    <row r="214" spans="1:39" x14ac:dyDescent="0.2">
      <c r="A214" s="178" t="s">
        <v>475</v>
      </c>
      <c r="B214" s="178" t="s">
        <v>476</v>
      </c>
      <c r="D214" s="61">
        <v>35174.628997475978</v>
      </c>
      <c r="E214" s="66">
        <v>122.67979798156377</v>
      </c>
      <c r="F214" s="49"/>
      <c r="G214" s="81">
        <v>35807.981692881876</v>
      </c>
      <c r="H214" s="74">
        <v>124.34072984508025</v>
      </c>
      <c r="I214" s="83"/>
      <c r="J214" s="96">
        <f t="shared" si="48"/>
        <v>-1.7687472609823174E-2</v>
      </c>
      <c r="K214" s="119">
        <f t="shared" si="49"/>
        <v>-1.3357906661685903E-2</v>
      </c>
      <c r="L214" s="96">
        <v>1.3502197519824177E-2</v>
      </c>
      <c r="M214" s="90">
        <f>INDEX('Pace of change parameters'!$E$20:$I$20,1,$B$6)</f>
        <v>9.0547645222140982E-3</v>
      </c>
      <c r="N214" s="101">
        <f>IF(INDEX('Pace of change parameters'!$E$28:$I$28,1,$B$6)=1,(1+L214)*D214,D214)</f>
        <v>35649.563785886436</v>
      </c>
      <c r="O214" s="87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1">
        <v>1.3502197519824177E-2</v>
      </c>
      <c r="Q214" s="51">
        <v>9.0547645222140982E-3</v>
      </c>
      <c r="R214" s="9">
        <f>IF(INDEX('Pace of change parameters'!$E$29:$I$29,1,$B$6)=1,D214*(1+P214),D214)</f>
        <v>35649.563785886436</v>
      </c>
      <c r="S214" s="96">
        <f>IF(P214&lt;INDEX('Pace of change parameters'!$E$22:$I$22,1,$B$6),INDEX('Pace of change parameters'!$E$22:$I$22,1,$B$6),P214)</f>
        <v>3.5655436588443112E-2</v>
      </c>
      <c r="T214" s="125">
        <v>3.1110791126292892E-2</v>
      </c>
      <c r="U214" s="110">
        <f t="shared" si="41"/>
        <v>36428.795751217498</v>
      </c>
      <c r="V214" s="124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5">
        <f>MIN(S214, S214+(INDEX('Pace of change parameters'!$E$25:$I$25,1,$B$6)-S214)*(1-V214))</f>
        <v>3.5655436588443112E-2</v>
      </c>
      <c r="X214" s="125">
        <v>3.1110791126292892E-2</v>
      </c>
      <c r="Y214" s="101">
        <f t="shared" si="42"/>
        <v>36428.795751217498</v>
      </c>
      <c r="Z214" s="90">
        <v>-2.0668277523886669E-2</v>
      </c>
      <c r="AA214" s="92">
        <f t="shared" si="50"/>
        <v>36388.093094533673</v>
      </c>
      <c r="AB214" s="92">
        <f>IF(INDEX('Pace of change parameters'!$E$27:$I$27,1,$B$6)=1,MAX(AA214,Y214),Y214)</f>
        <v>36428.795751217498</v>
      </c>
      <c r="AC214" s="90">
        <f t="shared" si="43"/>
        <v>3.5655436588443168E-2</v>
      </c>
      <c r="AD214" s="136">
        <v>3.1110791126292892E-2</v>
      </c>
      <c r="AE214" s="50">
        <v>36429</v>
      </c>
      <c r="AF214" s="50">
        <v>126.49717279169776</v>
      </c>
      <c r="AG214" s="15">
        <f t="shared" si="44"/>
        <v>3.5661243295957101E-2</v>
      </c>
      <c r="AH214" s="15">
        <f t="shared" si="45"/>
        <v>3.1116572352912319E-2</v>
      </c>
      <c r="AI214" s="50"/>
      <c r="AJ214" s="50">
        <v>37156.044534666042</v>
      </c>
      <c r="AK214" s="50">
        <v>129.02178445078556</v>
      </c>
      <c r="AL214" s="15">
        <f t="shared" si="46"/>
        <v>-1.9567328647906002E-2</v>
      </c>
      <c r="AM214" s="52">
        <f t="shared" si="47"/>
        <v>-1.9567328647905891E-2</v>
      </c>
    </row>
    <row r="215" spans="1:39" x14ac:dyDescent="0.2">
      <c r="A215" s="178" t="s">
        <v>477</v>
      </c>
      <c r="B215" s="178" t="s">
        <v>478</v>
      </c>
      <c r="D215" s="61">
        <v>32061.855773091535</v>
      </c>
      <c r="E215" s="66">
        <v>121.46528731011837</v>
      </c>
      <c r="F215" s="49"/>
      <c r="G215" s="81">
        <v>29061.110056118025</v>
      </c>
      <c r="H215" s="74">
        <v>109.17588735929603</v>
      </c>
      <c r="I215" s="83"/>
      <c r="J215" s="96">
        <f t="shared" si="48"/>
        <v>0.10325640387373247</v>
      </c>
      <c r="K215" s="119">
        <f t="shared" si="49"/>
        <v>0.11256514829486242</v>
      </c>
      <c r="L215" s="96">
        <v>1.7568681030543543E-2</v>
      </c>
      <c r="M215" s="90">
        <f>INDEX('Pace of change parameters'!$E$20:$I$20,1,$B$6)</f>
        <v>9.0547645222140982E-3</v>
      </c>
      <c r="N215" s="101">
        <f>IF(INDEX('Pace of change parameters'!$E$28:$I$28,1,$B$6)=1,(1+L215)*D215,D215)</f>
        <v>32625.140290416271</v>
      </c>
      <c r="O215" s="87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1">
        <v>1.7568681030543543E-2</v>
      </c>
      <c r="Q215" s="51">
        <v>9.0547645222140982E-3</v>
      </c>
      <c r="R215" s="9">
        <f>IF(INDEX('Pace of change parameters'!$E$29:$I$29,1,$B$6)=1,D215*(1+P215),D215)</f>
        <v>32625.140290416271</v>
      </c>
      <c r="S215" s="96">
        <f>IF(P215&lt;INDEX('Pace of change parameters'!$E$22:$I$22,1,$B$6),INDEX('Pace of change parameters'!$E$22:$I$22,1,$B$6),P215)</f>
        <v>3.5655436588443112E-2</v>
      </c>
      <c r="T215" s="125">
        <v>2.6990189629798822E-2</v>
      </c>
      <c r="U215" s="110">
        <f t="shared" si="41"/>
        <v>33205.035238516808</v>
      </c>
      <c r="V215" s="124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0</v>
      </c>
      <c r="W215" s="125">
        <f>MIN(S215, S215+(INDEX('Pace of change parameters'!$E$25:$I$25,1,$B$6)-S215)*(1-V215))</f>
        <v>2.9055436588443118E-2</v>
      </c>
      <c r="X215" s="125">
        <v>2.0445411306726058E-2</v>
      </c>
      <c r="Y215" s="101">
        <f t="shared" si="42"/>
        <v>32993.426990414409</v>
      </c>
      <c r="Z215" s="90">
        <v>0</v>
      </c>
      <c r="AA215" s="92">
        <f t="shared" si="50"/>
        <v>30155.173467556837</v>
      </c>
      <c r="AB215" s="92">
        <f>IF(INDEX('Pace of change parameters'!$E$27:$I$27,1,$B$6)=1,MAX(AA215,Y215),Y215)</f>
        <v>32993.426990414409</v>
      </c>
      <c r="AC215" s="90">
        <f t="shared" si="43"/>
        <v>2.9055436588443229E-2</v>
      </c>
      <c r="AD215" s="136">
        <v>2.0445411306726058E-2</v>
      </c>
      <c r="AE215" s="50">
        <v>32993</v>
      </c>
      <c r="AF215" s="50">
        <v>123.9470909641644</v>
      </c>
      <c r="AG215" s="15">
        <f t="shared" si="44"/>
        <v>2.9042118881027035E-2</v>
      </c>
      <c r="AH215" s="15">
        <f t="shared" si="45"/>
        <v>2.0432205027512307E-2</v>
      </c>
      <c r="AI215" s="50"/>
      <c r="AJ215" s="50">
        <v>30155.173467556837</v>
      </c>
      <c r="AK215" s="50">
        <v>113.28603124370092</v>
      </c>
      <c r="AL215" s="15">
        <f t="shared" si="46"/>
        <v>9.4107451761015648E-2</v>
      </c>
      <c r="AM215" s="52">
        <f t="shared" si="47"/>
        <v>9.4107451761015648E-2</v>
      </c>
    </row>
    <row r="216" spans="1:39" x14ac:dyDescent="0.2">
      <c r="A216" s="178" t="s">
        <v>479</v>
      </c>
      <c r="B216" s="178" t="s">
        <v>480</v>
      </c>
      <c r="D216" s="61">
        <v>27462</v>
      </c>
      <c r="E216" s="66">
        <v>118.82087737591998</v>
      </c>
      <c r="F216" s="49"/>
      <c r="G216" s="81">
        <v>27216.648765181824</v>
      </c>
      <c r="H216" s="74">
        <v>116.37566751449428</v>
      </c>
      <c r="I216" s="83"/>
      <c r="J216" s="96">
        <f t="shared" si="48"/>
        <v>9.0147481761990722E-3</v>
      </c>
      <c r="K216" s="119">
        <f t="shared" si="49"/>
        <v>2.1011349826381531E-2</v>
      </c>
      <c r="L216" s="96">
        <v>2.1051841943601435E-2</v>
      </c>
      <c r="M216" s="90">
        <f>INDEX('Pace of change parameters'!$E$20:$I$20,1,$B$6)</f>
        <v>9.0547645222140982E-3</v>
      </c>
      <c r="N216" s="101">
        <f>IF(INDEX('Pace of change parameters'!$E$28:$I$28,1,$B$6)=1,(1+L216)*D216,D216)</f>
        <v>28040.125683455182</v>
      </c>
      <c r="O216" s="87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1">
        <v>2.1051841943601435E-2</v>
      </c>
      <c r="Q216" s="51">
        <v>9.0547645222140982E-3</v>
      </c>
      <c r="R216" s="9">
        <f>IF(INDEX('Pace of change parameters'!$E$29:$I$29,1,$B$6)=1,D216*(1+P216),D216)</f>
        <v>28040.125683455182</v>
      </c>
      <c r="S216" s="96">
        <f>IF(P216&lt;INDEX('Pace of change parameters'!$E$22:$I$22,1,$B$6),INDEX('Pace of change parameters'!$E$22:$I$22,1,$B$6),P216)</f>
        <v>3.5655436588443112E-2</v>
      </c>
      <c r="T216" s="125">
        <v>2.3486770959300296E-2</v>
      </c>
      <c r="U216" s="110">
        <f t="shared" si="41"/>
        <v>28441.169599591827</v>
      </c>
      <c r="V216" s="124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5">
        <f>MIN(S216, S216+(INDEX('Pace of change parameters'!$E$25:$I$25,1,$B$6)-S216)*(1-V216))</f>
        <v>3.5655436588443112E-2</v>
      </c>
      <c r="X216" s="125">
        <v>2.3486770959300296E-2</v>
      </c>
      <c r="Y216" s="101">
        <f t="shared" si="42"/>
        <v>28441.169599591827</v>
      </c>
      <c r="Z216" s="90">
        <v>0</v>
      </c>
      <c r="AA216" s="92">
        <f t="shared" si="50"/>
        <v>28241.273755021055</v>
      </c>
      <c r="AB216" s="92">
        <f>IF(INDEX('Pace of change parameters'!$E$27:$I$27,1,$B$6)=1,MAX(AA216,Y216),Y216)</f>
        <v>28441.169599591827</v>
      </c>
      <c r="AC216" s="90">
        <f t="shared" si="43"/>
        <v>3.5655436588443168E-2</v>
      </c>
      <c r="AD216" s="136">
        <v>2.3486770959300296E-2</v>
      </c>
      <c r="AE216" s="50">
        <v>28441</v>
      </c>
      <c r="AF216" s="50">
        <v>121.61087091714248</v>
      </c>
      <c r="AG216" s="15">
        <f t="shared" si="44"/>
        <v>3.5649260796737359E-2</v>
      </c>
      <c r="AH216" s="15">
        <f t="shared" si="45"/>
        <v>2.3480667731442972E-2</v>
      </c>
      <c r="AI216" s="50"/>
      <c r="AJ216" s="50">
        <v>28241.273755021055</v>
      </c>
      <c r="AK216" s="50">
        <v>120.7568614731391</v>
      </c>
      <c r="AL216" s="15">
        <f t="shared" si="46"/>
        <v>7.0721401134903328E-3</v>
      </c>
      <c r="AM216" s="52">
        <f t="shared" si="47"/>
        <v>7.0721401134903328E-3</v>
      </c>
    </row>
    <row r="217" spans="1:39" x14ac:dyDescent="0.2">
      <c r="A217" s="178" t="s">
        <v>481</v>
      </c>
      <c r="B217" s="178" t="s">
        <v>482</v>
      </c>
      <c r="D217" s="61">
        <v>56874</v>
      </c>
      <c r="E217" s="66">
        <v>117.01819034744983</v>
      </c>
      <c r="F217" s="49"/>
      <c r="G217" s="81">
        <v>56746.991767065818</v>
      </c>
      <c r="H217" s="74">
        <v>116.08827553200079</v>
      </c>
      <c r="I217" s="83"/>
      <c r="J217" s="96">
        <f t="shared" si="48"/>
        <v>2.2381491772378581E-3</v>
      </c>
      <c r="K217" s="119">
        <f t="shared" si="49"/>
        <v>8.0104111391738897E-3</v>
      </c>
      <c r="L217" s="96">
        <v>1.4866285905174248E-2</v>
      </c>
      <c r="M217" s="90">
        <f>INDEX('Pace of change parameters'!$E$20:$I$20,1,$B$6)</f>
        <v>9.0547645222140982E-3</v>
      </c>
      <c r="N217" s="101">
        <f>IF(INDEX('Pace of change parameters'!$E$28:$I$28,1,$B$6)=1,(1+L217)*D217,D217)</f>
        <v>57719.505144570881</v>
      </c>
      <c r="O217" s="87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1">
        <v>1.4866285905174248E-2</v>
      </c>
      <c r="Q217" s="51">
        <v>9.0547645222140982E-3</v>
      </c>
      <c r="R217" s="9">
        <f>IF(INDEX('Pace of change parameters'!$E$29:$I$29,1,$B$6)=1,D217*(1+P217),D217)</f>
        <v>57719.505144570881</v>
      </c>
      <c r="S217" s="96">
        <f>IF(P217&lt;INDEX('Pace of change parameters'!$E$22:$I$22,1,$B$6),INDEX('Pace of change parameters'!$E$22:$I$22,1,$B$6),P217)</f>
        <v>3.5655436588443112E-2</v>
      </c>
      <c r="T217" s="125">
        <v>2.972486839566435E-2</v>
      </c>
      <c r="U217" s="110">
        <f t="shared" si="41"/>
        <v>58901.867300531114</v>
      </c>
      <c r="V217" s="124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5">
        <f>MIN(S217, S217+(INDEX('Pace of change parameters'!$E$25:$I$25,1,$B$6)-S217)*(1-V217))</f>
        <v>3.5655436588443112E-2</v>
      </c>
      <c r="X217" s="125">
        <v>2.972486839566435E-2</v>
      </c>
      <c r="Y217" s="101">
        <f t="shared" si="42"/>
        <v>58901.867300531114</v>
      </c>
      <c r="Z217" s="90">
        <v>0</v>
      </c>
      <c r="AA217" s="92">
        <f t="shared" si="50"/>
        <v>58883.345377842488</v>
      </c>
      <c r="AB217" s="92">
        <f>IF(INDEX('Pace of change parameters'!$E$27:$I$27,1,$B$6)=1,MAX(AA217,Y217),Y217)</f>
        <v>58901.867300531114</v>
      </c>
      <c r="AC217" s="90">
        <f t="shared" si="43"/>
        <v>3.5655436588443168E-2</v>
      </c>
      <c r="AD217" s="136">
        <v>2.972486839566435E-2</v>
      </c>
      <c r="AE217" s="50">
        <v>58902</v>
      </c>
      <c r="AF217" s="50">
        <v>120.49681212096208</v>
      </c>
      <c r="AG217" s="15">
        <f t="shared" si="44"/>
        <v>3.5657769806941575E-2</v>
      </c>
      <c r="AH217" s="15">
        <f t="shared" si="45"/>
        <v>2.9727188253241055E-2</v>
      </c>
      <c r="AI217" s="50"/>
      <c r="AJ217" s="50">
        <v>58883.345377842488</v>
      </c>
      <c r="AK217" s="50">
        <v>120.45865004664708</v>
      </c>
      <c r="AL217" s="15">
        <f t="shared" si="46"/>
        <v>3.1680642527720515E-4</v>
      </c>
      <c r="AM217" s="52">
        <f t="shared" si="47"/>
        <v>3.1680642527720515E-4</v>
      </c>
    </row>
    <row r="218" spans="1:39" x14ac:dyDescent="0.2">
      <c r="A218" s="178"/>
      <c r="B218" s="178"/>
      <c r="D218" s="61"/>
      <c r="E218" s="66"/>
      <c r="F218" s="49"/>
      <c r="G218" s="81"/>
      <c r="H218" s="74"/>
      <c r="I218" s="83"/>
      <c r="J218" s="96"/>
      <c r="K218" s="119"/>
      <c r="L218" s="96"/>
      <c r="M218" s="90"/>
      <c r="N218" s="101"/>
      <c r="O218" s="87"/>
      <c r="P218" s="51"/>
      <c r="Q218" s="51"/>
      <c r="R218" s="9"/>
      <c r="S218" s="96"/>
      <c r="T218" s="125"/>
      <c r="U218" s="110"/>
      <c r="V218" s="124"/>
      <c r="W218" s="125"/>
      <c r="X218" s="125"/>
      <c r="Y218" s="101"/>
      <c r="Z218" s="90"/>
      <c r="AA218" s="92"/>
      <c r="AB218" s="92"/>
      <c r="AC218" s="90"/>
      <c r="AD218" s="136"/>
      <c r="AE218" s="50"/>
      <c r="AF218" s="50"/>
      <c r="AG218" s="15"/>
      <c r="AH218" s="15"/>
      <c r="AI218" s="50"/>
      <c r="AJ218" s="50"/>
      <c r="AK218" s="50"/>
      <c r="AL218" s="15"/>
      <c r="AM218" s="52"/>
    </row>
    <row r="219" spans="1:39" s="38" customFormat="1" x14ac:dyDescent="0.2">
      <c r="A219" s="2"/>
      <c r="B219" s="53" t="s">
        <v>12</v>
      </c>
      <c r="D219" s="20">
        <f>SUM(D9:D217)</f>
        <v>7066757.816822717</v>
      </c>
      <c r="E219" s="67">
        <v>123.26633557446753</v>
      </c>
      <c r="F219" s="54"/>
      <c r="G219" s="82">
        <f>SUM(G9:G217)</f>
        <v>7066757.8168227235</v>
      </c>
      <c r="H219" s="75">
        <v>122.35144916054563</v>
      </c>
      <c r="I219" s="144"/>
      <c r="J219" s="97">
        <f>D219/G219-1</f>
        <v>-8.8817841970012523E-16</v>
      </c>
      <c r="K219" s="120">
        <f>E219/H219-1</f>
        <v>7.4775282205397087E-3</v>
      </c>
      <c r="L219" s="97">
        <f>N219/D219 - 1</f>
        <v>1.648998078372399E-2</v>
      </c>
      <c r="M219" s="23">
        <f>'Pace of change parameters'!$E$20</f>
        <v>9.0547645222140982E-3</v>
      </c>
      <c r="N219" s="102">
        <f>SUM(N9:N217)</f>
        <v>7183288.5174253555</v>
      </c>
      <c r="O219" s="23"/>
      <c r="P219" s="23">
        <f>R219/D219 - 1</f>
        <v>1.9931579383386966E-2</v>
      </c>
      <c r="Q219" s="23"/>
      <c r="R219" s="102">
        <f>SUM(R9:R217)</f>
        <v>7207609.4612318892</v>
      </c>
      <c r="S219" s="97">
        <f>U219/D219-1</f>
        <v>3.762557647307041E-2</v>
      </c>
      <c r="T219" s="23"/>
      <c r="U219" s="111">
        <f>SUM(U9:U217)</f>
        <v>7332648.6534762476</v>
      </c>
      <c r="V219" s="97"/>
      <c r="W219" s="23">
        <f>Y219/D219-1</f>
        <v>3.6364238910273627E-2</v>
      </c>
      <c r="X219" s="23"/>
      <c r="Y219" s="102">
        <f>SUM(Y9:Y217)</f>
        <v>7323735.0863947021</v>
      </c>
      <c r="Z219" s="26"/>
      <c r="AA219" s="26">
        <f>SUM(AA9:AA160)</f>
        <v>5075870.2857380388</v>
      </c>
      <c r="AB219" s="26">
        <f>SUM(AB9:AB217)</f>
        <v>7323735.0863947021</v>
      </c>
      <c r="AC219" s="23">
        <f>AB219/D219-1</f>
        <v>3.6364238910273627E-2</v>
      </c>
      <c r="AD219" s="120"/>
      <c r="AE219" s="21">
        <f>SUM(AE9:AE217)</f>
        <v>7323728</v>
      </c>
      <c r="AF219" s="55">
        <v>126.80054379740226</v>
      </c>
      <c r="AG219" s="22">
        <f>AE219/D219 - 1</f>
        <v>3.6363236131504939E-2</v>
      </c>
      <c r="AH219" s="22">
        <f>AF219/E219 - 1</f>
        <v>2.8671317326535162E-2</v>
      </c>
      <c r="AI219" s="19"/>
      <c r="AJ219" s="21">
        <f>SUM(AJ9:AJ217)</f>
        <v>7332800.0000000075</v>
      </c>
      <c r="AK219" s="55">
        <v>126.95761332993145</v>
      </c>
      <c r="AL219" s="22">
        <f t="shared" ref="AL219" si="51">AE219/AJ219-1</f>
        <v>-1.2371808858836486E-3</v>
      </c>
      <c r="AM219" s="56">
        <f t="shared" ref="AM219" si="52">AF219/AK219-1</f>
        <v>-1.2371808858836486E-3</v>
      </c>
    </row>
    <row r="220" spans="1:39" x14ac:dyDescent="0.2">
      <c r="D220" s="12"/>
      <c r="E220" s="62"/>
      <c r="G220" s="77"/>
      <c r="H220" s="70"/>
      <c r="J220" s="118"/>
      <c r="K220" s="109"/>
      <c r="L220" s="118"/>
      <c r="M220" s="14"/>
      <c r="N220" s="100"/>
      <c r="O220" s="4"/>
      <c r="P220" s="4"/>
      <c r="Q220" s="4"/>
      <c r="R220" s="4"/>
      <c r="S220" s="118"/>
      <c r="T220" s="14"/>
      <c r="U220" s="109"/>
      <c r="V220" s="118"/>
      <c r="W220" s="14"/>
      <c r="X220" s="14"/>
      <c r="Y220" s="100"/>
      <c r="Z220" s="14"/>
      <c r="AA220" s="14"/>
      <c r="AB220" s="14"/>
      <c r="AC220" s="14"/>
      <c r="AD220" s="109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8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49">
        <v>2048667.4208497421</v>
      </c>
      <c r="E223" s="147">
        <v>127.88755335051692</v>
      </c>
      <c r="G223" s="49">
        <v>2030031.0960659469</v>
      </c>
      <c r="H223" s="147">
        <v>126.19017953608552</v>
      </c>
      <c r="J223" s="148">
        <f>D223/G223-1</f>
        <v>9.1803149320772715E-3</v>
      </c>
      <c r="K223" s="149">
        <f>E223/H223-1</f>
        <v>1.3450918452382554E-2</v>
      </c>
      <c r="L223" s="148">
        <f>N223/$D223-1</f>
        <v>1.3262835038202025E-2</v>
      </c>
      <c r="M223" s="150">
        <f>M$219</f>
        <v>9.0547645222140982E-3</v>
      </c>
      <c r="N223" s="49">
        <v>2075838.5589006112</v>
      </c>
      <c r="P223" s="148">
        <f>R223/$D223-1</f>
        <v>1.7302387469209313E-2</v>
      </c>
      <c r="Q223" s="151">
        <v>1.3015554157364884E-2</v>
      </c>
      <c r="R223" s="49">
        <v>2084114.2583608299</v>
      </c>
      <c r="S223" s="148">
        <f>U223/$D223-1</f>
        <v>3.7805432354077517E-2</v>
      </c>
      <c r="T223" s="151">
        <v>3.3432200802251177E-2</v>
      </c>
      <c r="U223" s="49">
        <v>2126118.1784446794</v>
      </c>
      <c r="W223" s="148">
        <f>Y223/$D223-1</f>
        <v>3.6383198013745899E-2</v>
      </c>
      <c r="X223" s="151">
        <v>3.2015959647055503E-2</v>
      </c>
      <c r="Y223" s="49">
        <v>2123204.4932868285</v>
      </c>
      <c r="AA223" s="49">
        <v>2046886.1535314703</v>
      </c>
      <c r="AB223" s="49">
        <v>2123204.4932868285</v>
      </c>
      <c r="AC223" s="148">
        <f>AB223/$D223-1</f>
        <v>3.6383198013745899E-2</v>
      </c>
      <c r="AD223" s="151">
        <v>3.2015959647055503E-2</v>
      </c>
      <c r="AE223" s="49">
        <v>2123201</v>
      </c>
      <c r="AF223" s="147">
        <v>131.98177894930754</v>
      </c>
      <c r="AG223" s="152">
        <f t="shared" ref="AG223:AH226" si="53">AE223/D223 - 1</f>
        <v>3.638149286297665E-2</v>
      </c>
      <c r="AH223" s="152">
        <f t="shared" si="53"/>
        <v>3.2014261681659217E-2</v>
      </c>
      <c r="AJ223" s="49">
        <v>2106455.6628495278</v>
      </c>
      <c r="AK223" s="147">
        <v>130.94086036165371</v>
      </c>
      <c r="AL223" s="152">
        <f t="shared" ref="AL223:AM226" si="54">AE223/AJ223-1</f>
        <v>7.9495322146110325E-3</v>
      </c>
      <c r="AM223" s="151">
        <f t="shared" si="54"/>
        <v>7.9495322146108105E-3</v>
      </c>
    </row>
    <row r="224" spans="1:39" x14ac:dyDescent="0.2">
      <c r="B224" s="1" t="s">
        <v>488</v>
      </c>
      <c r="D224" s="49">
        <v>2132754.0665147714</v>
      </c>
      <c r="E224" s="147">
        <v>123.12535141474361</v>
      </c>
      <c r="G224" s="49">
        <v>2095810.2720108975</v>
      </c>
      <c r="H224" s="147">
        <v>120.12621671679705</v>
      </c>
      <c r="J224" s="148">
        <f t="shared" ref="J224:K226" si="55">D224/G224-1</f>
        <v>1.7627451777124437E-2</v>
      </c>
      <c r="K224" s="149">
        <f t="shared" si="55"/>
        <v>2.4966529205004084E-2</v>
      </c>
      <c r="L224" s="148">
        <f>N224/$D224-1</f>
        <v>1.6241026969246342E-2</v>
      </c>
      <c r="M224" s="150">
        <f t="shared" ref="M224:M226" si="56">M$219</f>
        <v>9.0547645222140982E-3</v>
      </c>
      <c r="N224" s="49">
        <v>2167392.1828278075</v>
      </c>
      <c r="P224" s="148">
        <f>R224/$D224-1</f>
        <v>1.7177801327367348E-2</v>
      </c>
      <c r="Q224" s="151">
        <v>9.8944936005751494E-3</v>
      </c>
      <c r="R224" s="49">
        <v>2169390.092149497</v>
      </c>
      <c r="S224" s="148">
        <f>U224/$D224-1</f>
        <v>3.5988751171709188E-2</v>
      </c>
      <c r="T224" s="151">
        <v>2.8570751224765489E-2</v>
      </c>
      <c r="U224" s="49">
        <v>2209509.2219250225</v>
      </c>
      <c r="W224" s="148">
        <f>Y224/$D224-1</f>
        <v>3.4079856414209519E-2</v>
      </c>
      <c r="X224" s="151">
        <v>2.6675524744256274E-2</v>
      </c>
      <c r="Y224" s="49">
        <v>2205438.0188684161</v>
      </c>
      <c r="AA224" s="49">
        <v>2120870.6888746736</v>
      </c>
      <c r="AB224" s="49">
        <v>2205438.0188684161</v>
      </c>
      <c r="AC224" s="148">
        <f>AB224/$D224-1</f>
        <v>3.4079856414209519E-2</v>
      </c>
      <c r="AD224" s="151">
        <v>2.6675524744256274E-2</v>
      </c>
      <c r="AE224" s="49">
        <v>2205436</v>
      </c>
      <c r="AF224" s="147">
        <v>126.40966905693668</v>
      </c>
      <c r="AG224" s="152">
        <f t="shared" si="53"/>
        <v>3.4078909812607305E-2</v>
      </c>
      <c r="AH224" s="152">
        <f t="shared" si="53"/>
        <v>2.6674584920614475E-2</v>
      </c>
      <c r="AJ224" s="49">
        <v>2174711.2269811998</v>
      </c>
      <c r="AK224" s="147">
        <v>124.64860757559873</v>
      </c>
      <c r="AL224" s="152">
        <f t="shared" si="54"/>
        <v>1.4128208213395999E-2</v>
      </c>
      <c r="AM224" s="151">
        <f t="shared" si="54"/>
        <v>1.4128208213395999E-2</v>
      </c>
    </row>
    <row r="225" spans="2:39" x14ac:dyDescent="0.2">
      <c r="B225" s="1" t="s">
        <v>489</v>
      </c>
      <c r="D225" s="49">
        <v>1117707.2724581999</v>
      </c>
      <c r="E225" s="147">
        <v>119.28078884867948</v>
      </c>
      <c r="G225" s="49">
        <v>1187268.3720534067</v>
      </c>
      <c r="H225" s="147">
        <v>125.01238761777826</v>
      </c>
      <c r="J225" s="148">
        <f t="shared" si="55"/>
        <v>-5.8589196202455396E-2</v>
      </c>
      <c r="K225" s="149">
        <f t="shared" si="55"/>
        <v>-4.5848246548357841E-2</v>
      </c>
      <c r="L225" s="148">
        <f>N225/$D225-1</f>
        <v>2.2761378912635077E-2</v>
      </c>
      <c r="M225" s="150">
        <f t="shared" si="56"/>
        <v>9.0547645222140982E-3</v>
      </c>
      <c r="N225" s="49">
        <v>1143147.8312000288</v>
      </c>
      <c r="P225" s="148">
        <f>R225/$D225-1</f>
        <v>3.2610452350763985E-2</v>
      </c>
      <c r="Q225" s="151">
        <v>1.8821830427571573E-2</v>
      </c>
      <c r="R225" s="49">
        <v>1154156.2122088005</v>
      </c>
      <c r="S225" s="148">
        <f>U225/$D225-1</f>
        <v>4.2417568836306208E-2</v>
      </c>
      <c r="T225" s="151">
        <v>2.8497990828882935E-2</v>
      </c>
      <c r="U225" s="49">
        <v>1165117.6976265355</v>
      </c>
      <c r="W225" s="148">
        <f>Y225/$D225-1</f>
        <v>4.2059233428670462E-2</v>
      </c>
      <c r="X225" s="151">
        <v>2.8144440334518572E-2</v>
      </c>
      <c r="Y225" s="49">
        <v>1164717.183535442</v>
      </c>
      <c r="AA225" s="49">
        <v>1158325.7164281984</v>
      </c>
      <c r="AB225" s="49">
        <v>1164717.183535442</v>
      </c>
      <c r="AC225" s="148">
        <f>AB225/$D225-1</f>
        <v>4.2059233428670462E-2</v>
      </c>
      <c r="AD225" s="151">
        <v>2.8144440334518572E-2</v>
      </c>
      <c r="AE225" s="49">
        <v>1164718</v>
      </c>
      <c r="AF225" s="147">
        <v>122.63796586240889</v>
      </c>
      <c r="AG225" s="152">
        <f t="shared" si="53"/>
        <v>4.205996391023592E-2</v>
      </c>
      <c r="AH225" s="152">
        <f t="shared" si="53"/>
        <v>2.8145161061839952E-2</v>
      </c>
      <c r="AJ225" s="49">
        <v>1231965.4563324945</v>
      </c>
      <c r="AK225" s="147">
        <v>129.71872811905666</v>
      </c>
      <c r="AL225" s="152">
        <f t="shared" si="54"/>
        <v>-5.4585504801966778E-2</v>
      </c>
      <c r="AM225" s="151">
        <f t="shared" si="54"/>
        <v>-5.4585504801966667E-2</v>
      </c>
    </row>
    <row r="226" spans="2:39" x14ac:dyDescent="0.2">
      <c r="B226" s="1" t="s">
        <v>490</v>
      </c>
      <c r="D226" s="49">
        <v>1767629.057</v>
      </c>
      <c r="E226" s="147">
        <v>120.92394176016694</v>
      </c>
      <c r="G226" s="49">
        <v>1753648.0766924694</v>
      </c>
      <c r="H226" s="147">
        <v>119.0783517013887</v>
      </c>
      <c r="J226" s="148">
        <f t="shared" si="55"/>
        <v>7.9725119842175562E-3</v>
      </c>
      <c r="K226" s="149">
        <f t="shared" si="55"/>
        <v>1.549895537189161E-2</v>
      </c>
      <c r="L226" s="148">
        <f>N226/$D226-1</f>
        <v>1.6565063456583706E-2</v>
      </c>
      <c r="M226" s="150">
        <f t="shared" si="56"/>
        <v>9.0547645222140982E-3</v>
      </c>
      <c r="N226" s="49">
        <v>1796909.9444969064</v>
      </c>
      <c r="P226" s="148">
        <f>R226/$D226-1</f>
        <v>1.8284289559943989E-2</v>
      </c>
      <c r="Q226" s="151">
        <v>1.0737202468038332E-2</v>
      </c>
      <c r="R226" s="49">
        <v>1799948.8985127588</v>
      </c>
      <c r="S226" s="148">
        <f>U226/$D226-1</f>
        <v>3.6361983429428424E-2</v>
      </c>
      <c r="T226" s="151">
        <v>2.8680912212015963E-2</v>
      </c>
      <c r="U226" s="49">
        <v>1831903.5554800101</v>
      </c>
      <c r="W226" s="148">
        <f>Y226/$D226-1</f>
        <v>3.549745545058447E-2</v>
      </c>
      <c r="X226" s="151">
        <v>2.7822791744332331E-2</v>
      </c>
      <c r="Y226" s="49">
        <v>1830375.3907040162</v>
      </c>
      <c r="AA226" s="49">
        <v>1783679.9585021425</v>
      </c>
      <c r="AB226" s="49">
        <v>1830375.3907040162</v>
      </c>
      <c r="AC226" s="148">
        <f>AB226/$D226-1</f>
        <v>3.549745545058447E-2</v>
      </c>
      <c r="AD226" s="151">
        <v>2.7822791744332331E-2</v>
      </c>
      <c r="AE226" s="49">
        <v>1830373</v>
      </c>
      <c r="AF226" s="147">
        <v>124.28822107216234</v>
      </c>
      <c r="AG226" s="152">
        <f t="shared" si="53"/>
        <v>3.5496102958665121E-2</v>
      </c>
      <c r="AH226" s="152">
        <f t="shared" si="53"/>
        <v>2.7821449276503873E-2</v>
      </c>
      <c r="AJ226" s="49">
        <v>1819667.6538367823</v>
      </c>
      <c r="AK226" s="147">
        <v>123.56129359312499</v>
      </c>
      <c r="AL226" s="152">
        <f t="shared" si="54"/>
        <v>5.8831326372403847E-3</v>
      </c>
      <c r="AM226" s="151">
        <f t="shared" si="54"/>
        <v>5.8831326372403847E-3</v>
      </c>
    </row>
    <row r="227" spans="2:39" x14ac:dyDescent="0.2">
      <c r="B227" s="178"/>
      <c r="D227" s="1"/>
      <c r="G227" s="1"/>
      <c r="N227" s="1"/>
      <c r="P227" s="47"/>
      <c r="R227" s="1"/>
      <c r="T227" s="46"/>
      <c r="U227" s="1"/>
      <c r="W227" s="47"/>
      <c r="X227" s="46"/>
      <c r="Y227" s="1"/>
      <c r="AA227" s="1"/>
      <c r="AB227" s="1"/>
      <c r="AC227" s="47"/>
      <c r="AD227" s="46"/>
      <c r="AE227" s="1"/>
      <c r="AF227" s="68"/>
      <c r="AJ227" s="1"/>
      <c r="AK227" s="68"/>
    </row>
    <row r="228" spans="2:39" x14ac:dyDescent="0.2">
      <c r="B228" s="1" t="s">
        <v>12</v>
      </c>
      <c r="D228" s="153">
        <f>SUM(D223:D226)</f>
        <v>7066757.8168227132</v>
      </c>
      <c r="E228" s="154">
        <v>123.26633557446746</v>
      </c>
      <c r="G228" s="153">
        <f>SUM(G223:G226)</f>
        <v>7066757.8168227207</v>
      </c>
      <c r="H228" s="154">
        <v>122.35144916054557</v>
      </c>
      <c r="J228" s="148">
        <f>D228/G228-1</f>
        <v>-9.9920072216264089E-16</v>
      </c>
      <c r="K228" s="149">
        <f>E228/H228-1</f>
        <v>7.4775282205394866E-3</v>
      </c>
      <c r="L228" s="148">
        <f>N228/$D228-1</f>
        <v>1.6489980783724434E-2</v>
      </c>
      <c r="M228" s="150">
        <f>M$219</f>
        <v>9.0547645222140982E-3</v>
      </c>
      <c r="N228" s="153">
        <f>SUM(N223:N226)</f>
        <v>7183288.5174253536</v>
      </c>
      <c r="P228" s="148">
        <f>R228/$D228-1</f>
        <v>1.9931579383386966E-2</v>
      </c>
      <c r="Q228" s="151">
        <v>1.2361616824192012E-2</v>
      </c>
      <c r="R228" s="153">
        <f>SUM(R223:R226)</f>
        <v>7207609.4612318855</v>
      </c>
      <c r="S228" s="148">
        <f>U228/$D228-1</f>
        <v>3.7625576473070854E-2</v>
      </c>
      <c r="T228" s="151">
        <v>2.9924288540489119E-2</v>
      </c>
      <c r="U228" s="153">
        <f>SUM(U223:U226)</f>
        <v>7332648.6534762476</v>
      </c>
      <c r="W228" s="148">
        <f>Y228/$D228-1</f>
        <v>3.6364238910274294E-2</v>
      </c>
      <c r="X228" s="151">
        <v>2.8672312662650468E-2</v>
      </c>
      <c r="Y228" s="153">
        <f>SUM(Y223:Y226)</f>
        <v>7323735.0863947021</v>
      </c>
      <c r="AA228" s="153">
        <f>SUM(AA223:AA226)</f>
        <v>7109762.517336485</v>
      </c>
      <c r="AB228" s="153">
        <f>SUM(AB223:AB226)</f>
        <v>7323735.0863947021</v>
      </c>
      <c r="AC228" s="148">
        <f>AB228/$D228-1</f>
        <v>3.6364238910274294E-2</v>
      </c>
      <c r="AD228" s="151">
        <v>2.8672312662650468E-2</v>
      </c>
      <c r="AE228" s="153">
        <f>SUM(AE223:AE226)</f>
        <v>7323728</v>
      </c>
      <c r="AF228" s="154">
        <v>126.80054379740226</v>
      </c>
      <c r="AG228" s="152">
        <f t="shared" ref="AG228:AH228" si="57">AE228/D228 - 1</f>
        <v>3.6363236131505605E-2</v>
      </c>
      <c r="AH228" s="152">
        <f t="shared" si="57"/>
        <v>2.8671317326535606E-2</v>
      </c>
      <c r="AJ228" s="153">
        <f>SUM(AJ223:AJ226)</f>
        <v>7332800.0000000037</v>
      </c>
      <c r="AK228" s="154">
        <v>126.95761332993139</v>
      </c>
      <c r="AL228" s="152">
        <f t="shared" ref="AL228:AM228" si="58">AE228/AJ228-1</f>
        <v>-1.2371808858830935E-3</v>
      </c>
      <c r="AM228" s="151">
        <f t="shared" si="58"/>
        <v>-1.2371808858832045E-3</v>
      </c>
    </row>
    <row r="229" spans="2:39" x14ac:dyDescent="0.2">
      <c r="B229" s="178"/>
      <c r="D229" s="1"/>
      <c r="G229" s="1"/>
      <c r="N229" s="1"/>
      <c r="P229" s="47"/>
      <c r="R229" s="1"/>
      <c r="T229" s="46"/>
      <c r="U229" s="1"/>
      <c r="W229" s="47"/>
      <c r="X229" s="46"/>
      <c r="Y229" s="1"/>
      <c r="AA229" s="1"/>
      <c r="AB229" s="1"/>
      <c r="AC229" s="47"/>
      <c r="AD229" s="46"/>
      <c r="AE229" s="1"/>
      <c r="AF229" s="68"/>
      <c r="AJ229" s="1"/>
      <c r="AK229" s="68"/>
    </row>
    <row r="230" spans="2:39" x14ac:dyDescent="0.2">
      <c r="B230" s="195" t="s">
        <v>492</v>
      </c>
      <c r="D230" s="1"/>
      <c r="G230" s="1"/>
      <c r="N230" s="1"/>
      <c r="P230" s="47"/>
      <c r="R230" s="1"/>
      <c r="T230" s="46"/>
      <c r="U230" s="1"/>
      <c r="W230" s="47"/>
      <c r="X230" s="46"/>
      <c r="Y230" s="1"/>
      <c r="AA230" s="1"/>
      <c r="AB230" s="1"/>
      <c r="AC230" s="47"/>
      <c r="AD230" s="46"/>
      <c r="AE230" s="1"/>
      <c r="AF230" s="68"/>
      <c r="AJ230" s="1"/>
      <c r="AK230" s="68"/>
    </row>
    <row r="231" spans="2:39" x14ac:dyDescent="0.2">
      <c r="B231" s="178" t="s">
        <v>493</v>
      </c>
      <c r="D231" s="49">
        <v>530550.29642999999</v>
      </c>
      <c r="E231" s="147">
        <v>114.33556568542792</v>
      </c>
      <c r="G231" s="49">
        <v>532909.98725314066</v>
      </c>
      <c r="H231" s="147">
        <v>113.91064919166659</v>
      </c>
      <c r="J231" s="148">
        <f t="shared" ref="J231:K240" si="59">D231/G231-1</f>
        <v>-4.42793507268191E-3</v>
      </c>
      <c r="K231" s="149">
        <f t="shared" si="59"/>
        <v>3.7302613651719607E-3</v>
      </c>
      <c r="L231" s="148">
        <f t="shared" ref="L231:L240" si="60">N231/$D231-1</f>
        <v>1.7290826668683978E-2</v>
      </c>
      <c r="M231" s="150">
        <f t="shared" ref="M231:M240" si="61">M$219</f>
        <v>9.0547645222140982E-3</v>
      </c>
      <c r="N231" s="49">
        <v>539723.94964459003</v>
      </c>
      <c r="P231" s="148">
        <f t="shared" ref="P231:P240" si="62">R231/$D231-1</f>
        <v>1.9990937874874826E-2</v>
      </c>
      <c r="Q231" s="151">
        <v>1.1700576653029815E-2</v>
      </c>
      <c r="R231" s="49">
        <v>541156.49444542849</v>
      </c>
      <c r="S231" s="148">
        <f t="shared" ref="S231:S240" si="63">U231/$D231-1</f>
        <v>3.6874154115990931E-2</v>
      </c>
      <c r="T231" s="151">
        <v>2.8446568183584375E-2</v>
      </c>
      <c r="U231" s="49">
        <v>550113.88982684445</v>
      </c>
      <c r="W231" s="148">
        <f t="shared" ref="W231:W240" si="64">Y231/$D231-1</f>
        <v>3.6032500936971523E-2</v>
      </c>
      <c r="X231" s="151">
        <v>2.7611755858359288E-2</v>
      </c>
      <c r="Y231" s="49">
        <v>549667.35048322449</v>
      </c>
      <c r="AA231" s="49">
        <v>536874.59107417183</v>
      </c>
      <c r="AB231" s="49">
        <v>549667.35048322449</v>
      </c>
      <c r="AC231" s="148">
        <f t="shared" ref="AC231:AC240" si="65">AB231/$D231-1</f>
        <v>3.6032500936971523E-2</v>
      </c>
      <c r="AD231" s="151">
        <v>2.7611755858359288E-2</v>
      </c>
      <c r="AE231" s="49">
        <v>549666</v>
      </c>
      <c r="AF231" s="147">
        <v>117.49228274238466</v>
      </c>
      <c r="AG231" s="152">
        <f t="shared" ref="AG231:AH240" si="66">AE231/D231 - 1</f>
        <v>3.6029955498332544E-2</v>
      </c>
      <c r="AH231" s="152">
        <f t="shared" si="66"/>
        <v>2.7609231108733256E-2</v>
      </c>
      <c r="AJ231" s="49">
        <v>552972.44589694741</v>
      </c>
      <c r="AK231" s="147">
        <v>118.19904262237822</v>
      </c>
      <c r="AL231" s="152">
        <f t="shared" ref="AL231:AM240" si="67">AE231/AJ231-1</f>
        <v>-5.9794044377459166E-3</v>
      </c>
      <c r="AM231" s="151">
        <f t="shared" si="67"/>
        <v>-5.9794044377458055E-3</v>
      </c>
    </row>
    <row r="232" spans="2:39" x14ac:dyDescent="0.2">
      <c r="B232" s="178" t="s">
        <v>494</v>
      </c>
      <c r="D232" s="49">
        <v>793696.87770684157</v>
      </c>
      <c r="E232" s="147">
        <v>116.49855909442256</v>
      </c>
      <c r="G232" s="49">
        <v>783654.97063823964</v>
      </c>
      <c r="H232" s="147">
        <v>114.11775410124379</v>
      </c>
      <c r="J232" s="148">
        <f t="shared" si="59"/>
        <v>1.2814194313631955E-2</v>
      </c>
      <c r="K232" s="149">
        <f t="shared" si="59"/>
        <v>2.0862704597801152E-2</v>
      </c>
      <c r="L232" s="148">
        <f t="shared" si="60"/>
        <v>1.7003447388758142E-2</v>
      </c>
      <c r="M232" s="150">
        <f t="shared" si="61"/>
        <v>9.0547645222140982E-3</v>
      </c>
      <c r="N232" s="49">
        <v>807192.46080955153</v>
      </c>
      <c r="P232" s="148">
        <f t="shared" si="62"/>
        <v>1.7003447388758142E-2</v>
      </c>
      <c r="Q232" s="151">
        <v>8.9853635970020829E-3</v>
      </c>
      <c r="R232" s="49">
        <v>807192.46080955153</v>
      </c>
      <c r="S232" s="148">
        <f t="shared" si="63"/>
        <v>3.5655436588442946E-2</v>
      </c>
      <c r="T232" s="151">
        <v>2.749029998907826E-2</v>
      </c>
      <c r="U232" s="49">
        <v>821996.48640036304</v>
      </c>
      <c r="W232" s="148">
        <f t="shared" si="64"/>
        <v>3.461362582697558E-2</v>
      </c>
      <c r="X232" s="151">
        <v>2.6456702892964756E-2</v>
      </c>
      <c r="Y232" s="49">
        <v>821169.60445182491</v>
      </c>
      <c r="AA232" s="49">
        <v>798014.94671659451</v>
      </c>
      <c r="AB232" s="49">
        <v>821169.60445182491</v>
      </c>
      <c r="AC232" s="148">
        <f t="shared" si="65"/>
        <v>3.461362582697558E-2</v>
      </c>
      <c r="AD232" s="151">
        <v>2.6456702892964756E-2</v>
      </c>
      <c r="AE232" s="49">
        <v>821167</v>
      </c>
      <c r="AF232" s="147">
        <v>119.58034759319544</v>
      </c>
      <c r="AG232" s="152">
        <f t="shared" si="66"/>
        <v>3.4610344408214644E-2</v>
      </c>
      <c r="AH232" s="152">
        <f t="shared" si="66"/>
        <v>2.6453447345001768E-2</v>
      </c>
      <c r="AJ232" s="49">
        <v>813157.22395588108</v>
      </c>
      <c r="AK232" s="147">
        <v>118.4139444090692</v>
      </c>
      <c r="AL232" s="152">
        <f t="shared" si="67"/>
        <v>9.8502181474238171E-3</v>
      </c>
      <c r="AM232" s="151">
        <f t="shared" si="67"/>
        <v>9.8502181474238171E-3</v>
      </c>
    </row>
    <row r="233" spans="2:39" x14ac:dyDescent="0.2">
      <c r="B233" s="178" t="s">
        <v>495</v>
      </c>
      <c r="D233" s="49">
        <v>838223.03918781597</v>
      </c>
      <c r="E233" s="147">
        <v>123.1322863294625</v>
      </c>
      <c r="G233" s="49">
        <v>817030.36246139649</v>
      </c>
      <c r="H233" s="147">
        <v>119.1081090563156</v>
      </c>
      <c r="J233" s="148">
        <f t="shared" si="59"/>
        <v>2.593866482828644E-2</v>
      </c>
      <c r="K233" s="149">
        <f t="shared" si="59"/>
        <v>3.3785921924461393E-2</v>
      </c>
      <c r="L233" s="148">
        <f t="shared" si="60"/>
        <v>1.6783503604323791E-2</v>
      </c>
      <c r="M233" s="150">
        <f t="shared" si="61"/>
        <v>9.0547645222140982E-3</v>
      </c>
      <c r="N233" s="49">
        <v>852291.35858725198</v>
      </c>
      <c r="P233" s="148">
        <f t="shared" si="62"/>
        <v>1.7056682044827021E-2</v>
      </c>
      <c r="Q233" s="151">
        <v>9.336413180523806E-3</v>
      </c>
      <c r="R233" s="49">
        <v>852520.34304989106</v>
      </c>
      <c r="S233" s="148">
        <f t="shared" si="63"/>
        <v>3.5655436588443168E-2</v>
      </c>
      <c r="T233" s="151">
        <v>2.77939883895435E-2</v>
      </c>
      <c r="U233" s="49">
        <v>868110.24760854919</v>
      </c>
      <c r="W233" s="148">
        <f t="shared" si="64"/>
        <v>3.346008090948116E-2</v>
      </c>
      <c r="X233" s="151">
        <v>2.5615297205681564E-2</v>
      </c>
      <c r="Y233" s="49">
        <v>866270.04989923153</v>
      </c>
      <c r="AA233" s="49">
        <v>831809.15040540183</v>
      </c>
      <c r="AB233" s="49">
        <v>866270.04989923153</v>
      </c>
      <c r="AC233" s="148">
        <f t="shared" si="65"/>
        <v>3.346008090948116E-2</v>
      </c>
      <c r="AD233" s="151">
        <v>2.5615297205681564E-2</v>
      </c>
      <c r="AE233" s="49">
        <v>866271</v>
      </c>
      <c r="AF233" s="147">
        <v>126.28649494675136</v>
      </c>
      <c r="AG233" s="152">
        <f t="shared" si="66"/>
        <v>3.3461214379600701E-2</v>
      </c>
      <c r="AH233" s="152">
        <f t="shared" si="66"/>
        <v>2.5616422071861766E-2</v>
      </c>
      <c r="AJ233" s="49">
        <v>847789.09892664093</v>
      </c>
      <c r="AK233" s="147">
        <v>123.59217122298926</v>
      </c>
      <c r="AL233" s="152">
        <f t="shared" si="67"/>
        <v>2.1800116440230832E-2</v>
      </c>
      <c r="AM233" s="151">
        <f t="shared" si="67"/>
        <v>2.180011644023061E-2</v>
      </c>
    </row>
    <row r="234" spans="2:39" x14ac:dyDescent="0.2">
      <c r="B234" s="178" t="s">
        <v>496</v>
      </c>
      <c r="D234" s="49">
        <v>659046.3639549081</v>
      </c>
      <c r="E234" s="147">
        <v>123.08905341930186</v>
      </c>
      <c r="G234" s="49">
        <v>639651.17126613855</v>
      </c>
      <c r="H234" s="147">
        <v>118.49810894119544</v>
      </c>
      <c r="J234" s="148">
        <f t="shared" si="59"/>
        <v>3.0321515163301171E-2</v>
      </c>
      <c r="K234" s="149">
        <f t="shared" si="59"/>
        <v>3.8742765763331022E-2</v>
      </c>
      <c r="L234" s="148">
        <f t="shared" si="60"/>
        <v>1.6995653743372641E-2</v>
      </c>
      <c r="M234" s="150">
        <f t="shared" si="61"/>
        <v>9.0547645222140982E-3</v>
      </c>
      <c r="N234" s="49">
        <v>670247.28775751451</v>
      </c>
      <c r="P234" s="148">
        <f t="shared" si="62"/>
        <v>1.9159009484058132E-2</v>
      </c>
      <c r="Q234" s="151">
        <v>1.0896527469238526E-2</v>
      </c>
      <c r="R234" s="49">
        <v>671673.03949235415</v>
      </c>
      <c r="S234" s="148">
        <f t="shared" si="63"/>
        <v>3.6742690816300216E-2</v>
      </c>
      <c r="T234" s="151">
        <v>2.8337655137714579E-2</v>
      </c>
      <c r="U234" s="49">
        <v>683261.50073931017</v>
      </c>
      <c r="W234" s="148">
        <f t="shared" si="64"/>
        <v>3.4333825059993162E-2</v>
      </c>
      <c r="X234" s="151">
        <v>2.5948318434089623E-2</v>
      </c>
      <c r="Y234" s="49">
        <v>681673.94652136054</v>
      </c>
      <c r="AA234" s="49">
        <v>647244.96730484173</v>
      </c>
      <c r="AB234" s="49">
        <v>681673.94652136054</v>
      </c>
      <c r="AC234" s="148">
        <f t="shared" si="65"/>
        <v>3.4333825059993162E-2</v>
      </c>
      <c r="AD234" s="151">
        <v>2.5948318434089623E-2</v>
      </c>
      <c r="AE234" s="49">
        <v>681671</v>
      </c>
      <c r="AF234" s="147">
        <v>126.2824615175214</v>
      </c>
      <c r="AG234" s="152">
        <f t="shared" si="66"/>
        <v>3.4329354173691984E-2</v>
      </c>
      <c r="AH234" s="152">
        <f t="shared" si="66"/>
        <v>2.5943883793965172E-2</v>
      </c>
      <c r="AJ234" s="49">
        <v>663732.11453413113</v>
      </c>
      <c r="AK234" s="147">
        <v>122.959206437709</v>
      </c>
      <c r="AL234" s="152">
        <f t="shared" si="67"/>
        <v>2.7027297720044752E-2</v>
      </c>
      <c r="AM234" s="151">
        <f t="shared" si="67"/>
        <v>2.7027297720044752E-2</v>
      </c>
    </row>
    <row r="235" spans="2:39" x14ac:dyDescent="0.2">
      <c r="B235" s="178" t="s">
        <v>497</v>
      </c>
      <c r="D235" s="49">
        <v>674679.01703984709</v>
      </c>
      <c r="E235" s="147">
        <v>120.71815077012722</v>
      </c>
      <c r="G235" s="49">
        <v>673819.02379388653</v>
      </c>
      <c r="H235" s="147">
        <v>119.88068770418317</v>
      </c>
      <c r="J235" s="148">
        <f t="shared" si="59"/>
        <v>1.2762970702704379E-3</v>
      </c>
      <c r="K235" s="149">
        <f t="shared" si="59"/>
        <v>6.9858046527941919E-3</v>
      </c>
      <c r="L235" s="148">
        <f t="shared" si="60"/>
        <v>1.4588423538500095E-2</v>
      </c>
      <c r="M235" s="150">
        <f t="shared" si="61"/>
        <v>9.0547645222140982E-3</v>
      </c>
      <c r="N235" s="49">
        <v>684521.52029296337</v>
      </c>
      <c r="P235" s="148">
        <f t="shared" si="62"/>
        <v>1.9524108010101404E-2</v>
      </c>
      <c r="Q235" s="151">
        <v>1.3743509516703112E-2</v>
      </c>
      <c r="R235" s="49">
        <v>687851.52304068208</v>
      </c>
      <c r="S235" s="148">
        <f t="shared" si="63"/>
        <v>3.9104015277239501E-2</v>
      </c>
      <c r="T235" s="151">
        <v>3.3212400691568389E-2</v>
      </c>
      <c r="U235" s="49">
        <v>701061.67562940624</v>
      </c>
      <c r="W235" s="148">
        <f t="shared" si="64"/>
        <v>3.7804775903285126E-2</v>
      </c>
      <c r="X235" s="151">
        <v>3.1920527873351645E-2</v>
      </c>
      <c r="Y235" s="49">
        <v>700185.10608568718</v>
      </c>
      <c r="AA235" s="49">
        <v>677685.94601335842</v>
      </c>
      <c r="AB235" s="49">
        <v>700185.10608568718</v>
      </c>
      <c r="AC235" s="148">
        <f t="shared" si="65"/>
        <v>3.7804775903285126E-2</v>
      </c>
      <c r="AD235" s="151">
        <v>3.1920527873351645E-2</v>
      </c>
      <c r="AE235" s="49">
        <v>700185</v>
      </c>
      <c r="AF235" s="147">
        <v>124.57151899265665</v>
      </c>
      <c r="AG235" s="152">
        <f t="shared" si="66"/>
        <v>3.7804618664532219E-2</v>
      </c>
      <c r="AH235" s="152">
        <f t="shared" si="66"/>
        <v>3.1920371526126701E-2</v>
      </c>
      <c r="AJ235" s="49">
        <v>699186.28397220583</v>
      </c>
      <c r="AK235" s="147">
        <v>124.39383513392698</v>
      </c>
      <c r="AL235" s="152">
        <f t="shared" si="67"/>
        <v>1.4283976254800823E-3</v>
      </c>
      <c r="AM235" s="151">
        <f t="shared" si="67"/>
        <v>1.4283976254800823E-3</v>
      </c>
    </row>
    <row r="236" spans="2:39" x14ac:dyDescent="0.2">
      <c r="B236" s="178" t="s">
        <v>498</v>
      </c>
      <c r="D236" s="49">
        <v>569413.56241926749</v>
      </c>
      <c r="E236" s="147">
        <v>122.96450168478681</v>
      </c>
      <c r="G236" s="49">
        <v>567540.91753118031</v>
      </c>
      <c r="H236" s="147">
        <v>121.7416810058815</v>
      </c>
      <c r="J236" s="148">
        <f t="shared" si="59"/>
        <v>3.2995768767356548E-3</v>
      </c>
      <c r="K236" s="149">
        <f t="shared" si="59"/>
        <v>1.0044387992689474E-2</v>
      </c>
      <c r="L236" s="148">
        <f t="shared" si="60"/>
        <v>1.5767104806473586E-2</v>
      </c>
      <c r="M236" s="150">
        <f t="shared" si="61"/>
        <v>9.0547645222140982E-3</v>
      </c>
      <c r="N236" s="49">
        <v>578391.56573615957</v>
      </c>
      <c r="P236" s="148">
        <f t="shared" si="62"/>
        <v>1.6511781667947201E-2</v>
      </c>
      <c r="Q236" s="151">
        <v>9.7237829958121136E-3</v>
      </c>
      <c r="R236" s="49">
        <v>578815.59484070248</v>
      </c>
      <c r="S236" s="148">
        <f t="shared" si="63"/>
        <v>3.5655436588442946E-2</v>
      </c>
      <c r="T236" s="151">
        <v>2.8739601617187915E-2</v>
      </c>
      <c r="U236" s="49">
        <v>589716.25158670708</v>
      </c>
      <c r="W236" s="148">
        <f t="shared" si="64"/>
        <v>3.5038736833723272E-2</v>
      </c>
      <c r="X236" s="151">
        <v>2.8127020021442517E-2</v>
      </c>
      <c r="Y236" s="49">
        <v>589365.09438242903</v>
      </c>
      <c r="AA236" s="49">
        <v>577755.40666704392</v>
      </c>
      <c r="AB236" s="49">
        <v>589365.09438242903</v>
      </c>
      <c r="AC236" s="148">
        <f t="shared" si="65"/>
        <v>3.5038736833723272E-2</v>
      </c>
      <c r="AD236" s="151">
        <v>2.8127020021442517E-2</v>
      </c>
      <c r="AE236" s="49">
        <v>589367</v>
      </c>
      <c r="AF236" s="147">
        <v>126.42353545451891</v>
      </c>
      <c r="AG236" s="152">
        <f t="shared" si="66"/>
        <v>3.5042083465585794E-2</v>
      </c>
      <c r="AH236" s="152">
        <f t="shared" si="66"/>
        <v>2.813034430537642E-2</v>
      </c>
      <c r="AJ236" s="49">
        <v>588907.12657021033</v>
      </c>
      <c r="AK236" s="147">
        <v>126.32488923772088</v>
      </c>
      <c r="AL236" s="152">
        <f t="shared" si="67"/>
        <v>7.8089296094607796E-4</v>
      </c>
      <c r="AM236" s="151">
        <f t="shared" si="67"/>
        <v>7.8089296094607796E-4</v>
      </c>
    </row>
    <row r="237" spans="2:39" x14ac:dyDescent="0.2">
      <c r="B237" s="178" t="s">
        <v>499</v>
      </c>
      <c r="D237" s="49">
        <v>673406.06083910982</v>
      </c>
      <c r="E237" s="147">
        <v>124.0511911660854</v>
      </c>
      <c r="G237" s="49">
        <v>684744.1596785303</v>
      </c>
      <c r="H237" s="147">
        <v>125.07938174930825</v>
      </c>
      <c r="J237" s="148">
        <f t="shared" si="59"/>
        <v>-1.6558153405416998E-2</v>
      </c>
      <c r="K237" s="149">
        <f t="shared" si="59"/>
        <v>-8.2203043286831479E-3</v>
      </c>
      <c r="L237" s="148">
        <f t="shared" si="60"/>
        <v>1.7513241763362775E-2</v>
      </c>
      <c r="M237" s="150">
        <f t="shared" si="61"/>
        <v>9.0547645222140982E-3</v>
      </c>
      <c r="N237" s="49">
        <v>685199.58398749889</v>
      </c>
      <c r="P237" s="148">
        <f t="shared" si="62"/>
        <v>2.5147164880540807E-2</v>
      </c>
      <c r="Q237" s="151">
        <v>1.6528796930962875E-2</v>
      </c>
      <c r="R237" s="49">
        <v>690340.31408258644</v>
      </c>
      <c r="S237" s="148">
        <f t="shared" si="63"/>
        <v>4.011925425425944E-2</v>
      </c>
      <c r="T237" s="151">
        <v>3.1375016595807548E-2</v>
      </c>
      <c r="U237" s="49">
        <v>700422.6098102734</v>
      </c>
      <c r="W237" s="148">
        <f t="shared" si="64"/>
        <v>3.8493625031310152E-2</v>
      </c>
      <c r="X237" s="151">
        <v>2.9763053967541309E-2</v>
      </c>
      <c r="Y237" s="49">
        <v>699327.90123886208</v>
      </c>
      <c r="AA237" s="49">
        <v>676840.3876083293</v>
      </c>
      <c r="AB237" s="49">
        <v>699327.90123886208</v>
      </c>
      <c r="AC237" s="148">
        <f t="shared" si="65"/>
        <v>3.8493625031310152E-2</v>
      </c>
      <c r="AD237" s="151">
        <v>2.9763053967541309E-2</v>
      </c>
      <c r="AE237" s="49">
        <v>699327</v>
      </c>
      <c r="AF237" s="147">
        <v>127.74316883792633</v>
      </c>
      <c r="AG237" s="152">
        <f t="shared" si="66"/>
        <v>3.8492286702306977E-2</v>
      </c>
      <c r="AH237" s="152">
        <f t="shared" si="66"/>
        <v>2.9761726889812268E-2</v>
      </c>
      <c r="AJ237" s="49">
        <v>710522.71837274567</v>
      </c>
      <c r="AK237" s="147">
        <v>129.78824437819793</v>
      </c>
      <c r="AL237" s="152">
        <f t="shared" si="67"/>
        <v>-1.5757016747312891E-2</v>
      </c>
      <c r="AM237" s="151">
        <f t="shared" si="67"/>
        <v>-1.5757016747312891E-2</v>
      </c>
    </row>
    <row r="238" spans="2:39" x14ac:dyDescent="0.2">
      <c r="B238" s="178" t="s">
        <v>500</v>
      </c>
      <c r="D238" s="49">
        <v>811224.10781285306</v>
      </c>
      <c r="E238" s="147">
        <v>125.68475905526248</v>
      </c>
      <c r="G238" s="49">
        <v>815565.08830888488</v>
      </c>
      <c r="H238" s="147">
        <v>125.49130781953571</v>
      </c>
      <c r="J238" s="148">
        <f t="shared" si="59"/>
        <v>-5.322665913805924E-3</v>
      </c>
      <c r="K238" s="149">
        <f t="shared" si="59"/>
        <v>1.5415508778102716E-3</v>
      </c>
      <c r="L238" s="148">
        <f t="shared" si="60"/>
        <v>1.589091361378947E-2</v>
      </c>
      <c r="M238" s="150">
        <f t="shared" si="61"/>
        <v>9.0547645222140982E-3</v>
      </c>
      <c r="N238" s="49">
        <v>824115.20003153058</v>
      </c>
      <c r="P238" s="148">
        <f t="shared" si="62"/>
        <v>1.6945033152329536E-2</v>
      </c>
      <c r="Q238" s="151">
        <v>9.9752462607156644E-3</v>
      </c>
      <c r="R238" s="49">
        <v>824970.32721371087</v>
      </c>
      <c r="S238" s="148">
        <f t="shared" si="63"/>
        <v>3.5842392780854881E-2</v>
      </c>
      <c r="T238" s="151">
        <v>2.8743089971338565E-2</v>
      </c>
      <c r="U238" s="49">
        <v>840300.32091837993</v>
      </c>
      <c r="W238" s="148">
        <f t="shared" si="64"/>
        <v>3.5032155277357369E-2</v>
      </c>
      <c r="X238" s="151">
        <v>2.7938405553353807E-2</v>
      </c>
      <c r="Y238" s="49">
        <v>839643.03672248858</v>
      </c>
      <c r="AA238" s="49">
        <v>823147.58964004251</v>
      </c>
      <c r="AB238" s="49">
        <v>839643.03672248858</v>
      </c>
      <c r="AC238" s="148">
        <f t="shared" si="65"/>
        <v>3.5032155277357369E-2</v>
      </c>
      <c r="AD238" s="151">
        <v>2.7938405553353807E-2</v>
      </c>
      <c r="AE238" s="49">
        <v>839641</v>
      </c>
      <c r="AF238" s="147">
        <v>129.19587743436625</v>
      </c>
      <c r="AG238" s="152">
        <f t="shared" si="66"/>
        <v>3.5029644599396725E-2</v>
      </c>
      <c r="AH238" s="152">
        <f t="shared" si="66"/>
        <v>2.7935912082704961E-2</v>
      </c>
      <c r="AJ238" s="49">
        <v>846268.66160813556</v>
      </c>
      <c r="AK238" s="147">
        <v>130.21567822637277</v>
      </c>
      <c r="AL238" s="152">
        <f t="shared" si="67"/>
        <v>-7.8316283100230422E-3</v>
      </c>
      <c r="AM238" s="151">
        <f t="shared" si="67"/>
        <v>-7.8316283100231532E-3</v>
      </c>
    </row>
    <row r="239" spans="2:39" x14ac:dyDescent="0.2">
      <c r="B239" s="178" t="s">
        <v>501</v>
      </c>
      <c r="D239" s="49">
        <v>720952.21230645082</v>
      </c>
      <c r="E239" s="147">
        <v>130.98369686409529</v>
      </c>
      <c r="G239" s="49">
        <v>724922.41096523707</v>
      </c>
      <c r="H239" s="147">
        <v>130.6497599078848</v>
      </c>
      <c r="J239" s="148">
        <f t="shared" si="59"/>
        <v>-5.4767221963795132E-3</v>
      </c>
      <c r="K239" s="149">
        <f t="shared" si="59"/>
        <v>2.5559706841093988E-3</v>
      </c>
      <c r="L239" s="148">
        <f t="shared" si="60"/>
        <v>1.7038315731434661E-2</v>
      </c>
      <c r="M239" s="150">
        <f t="shared" si="61"/>
        <v>9.0547645222140982E-3</v>
      </c>
      <c r="N239" s="49">
        <v>733236.02372700442</v>
      </c>
      <c r="P239" s="148">
        <f t="shared" si="62"/>
        <v>2.3531244446348243E-2</v>
      </c>
      <c r="Q239" s="151">
        <v>1.533049318593549E-2</v>
      </c>
      <c r="R239" s="49">
        <v>737917.11504836939</v>
      </c>
      <c r="S239" s="148">
        <f t="shared" si="63"/>
        <v>4.0748961896004188E-2</v>
      </c>
      <c r="T239" s="151">
        <v>3.2410258600572561E-2</v>
      </c>
      <c r="U239" s="49">
        <v>750330.2665345663</v>
      </c>
      <c r="W239" s="148">
        <f t="shared" si="64"/>
        <v>3.9355750588479177E-2</v>
      </c>
      <c r="X239" s="151">
        <v>3.1028210000046741E-2</v>
      </c>
      <c r="Y239" s="49">
        <v>749325.82776019583</v>
      </c>
      <c r="AA239" s="49">
        <v>726350.99289667408</v>
      </c>
      <c r="AB239" s="49">
        <v>749325.82776019583</v>
      </c>
      <c r="AC239" s="148">
        <f t="shared" si="65"/>
        <v>3.9355750588479177E-2</v>
      </c>
      <c r="AD239" s="151">
        <v>3.1028210000046741E-2</v>
      </c>
      <c r="AE239" s="49">
        <v>749327</v>
      </c>
      <c r="AF239" s="147">
        <v>135.04809778489559</v>
      </c>
      <c r="AG239" s="152">
        <f t="shared" si="66"/>
        <v>3.9357376548957879E-2</v>
      </c>
      <c r="AH239" s="152">
        <f t="shared" si="66"/>
        <v>3.1029822932982176E-2</v>
      </c>
      <c r="AJ239" s="49">
        <v>752213.56001073297</v>
      </c>
      <c r="AK239" s="147">
        <v>135.56833052519647</v>
      </c>
      <c r="AL239" s="152">
        <f t="shared" si="67"/>
        <v>-3.8374208658134012E-3</v>
      </c>
      <c r="AM239" s="151">
        <f t="shared" si="67"/>
        <v>-3.8374208658134012E-3</v>
      </c>
    </row>
    <row r="240" spans="2:39" x14ac:dyDescent="0.2">
      <c r="B240" s="178" t="s">
        <v>502</v>
      </c>
      <c r="D240" s="49">
        <v>795566.27912562015</v>
      </c>
      <c r="E240" s="147">
        <v>130.25813507267407</v>
      </c>
      <c r="G240" s="49">
        <v>826919.72492608661</v>
      </c>
      <c r="H240" s="147">
        <v>134.45247771577968</v>
      </c>
      <c r="J240" s="148">
        <f t="shared" si="59"/>
        <v>-3.7915948616740192E-2</v>
      </c>
      <c r="K240" s="149">
        <f t="shared" si="59"/>
        <v>-3.1195725912705585E-2</v>
      </c>
      <c r="L240" s="148">
        <f t="shared" si="60"/>
        <v>1.6093301163720986E-2</v>
      </c>
      <c r="M240" s="150">
        <f t="shared" si="61"/>
        <v>9.0547645222140982E-3</v>
      </c>
      <c r="N240" s="49">
        <v>808369.56685128959</v>
      </c>
      <c r="P240" s="148">
        <f t="shared" si="62"/>
        <v>2.4644043617004563E-2</v>
      </c>
      <c r="Q240" s="151">
        <v>1.7536481904442791E-2</v>
      </c>
      <c r="R240" s="49">
        <v>815172.24920861004</v>
      </c>
      <c r="S240" s="148">
        <f t="shared" si="63"/>
        <v>3.9932719786897497E-2</v>
      </c>
      <c r="T240" s="151">
        <v>3.2719106406873477E-2</v>
      </c>
      <c r="U240" s="49">
        <v>827335.40442184824</v>
      </c>
      <c r="W240" s="148">
        <f t="shared" si="64"/>
        <v>3.964583536451971E-2</v>
      </c>
      <c r="X240" s="151">
        <v>3.2434211991414719E-2</v>
      </c>
      <c r="Y240" s="49">
        <v>827107.16884939803</v>
      </c>
      <c r="AA240" s="49">
        <v>814038.53901002684</v>
      </c>
      <c r="AB240" s="49">
        <v>827107.16884939803</v>
      </c>
      <c r="AC240" s="148">
        <f t="shared" si="65"/>
        <v>3.964583536451971E-2</v>
      </c>
      <c r="AD240" s="151">
        <v>3.2434211991414719E-2</v>
      </c>
      <c r="AE240" s="49">
        <v>827106</v>
      </c>
      <c r="AF240" s="147">
        <v>134.48276499091583</v>
      </c>
      <c r="AG240" s="152">
        <f t="shared" si="66"/>
        <v>3.9644366160219935E-2</v>
      </c>
      <c r="AH240" s="152">
        <f t="shared" si="66"/>
        <v>3.243275297842052E-2</v>
      </c>
      <c r="AJ240" s="49">
        <v>858050.76615237363</v>
      </c>
      <c r="AK240" s="147">
        <v>139.51420922438589</v>
      </c>
      <c r="AL240" s="152">
        <f t="shared" si="67"/>
        <v>-3.6064027180040314E-2</v>
      </c>
      <c r="AM240" s="151">
        <f t="shared" si="67"/>
        <v>-3.6064027180040203E-2</v>
      </c>
    </row>
    <row r="241" spans="2:39" x14ac:dyDescent="0.2">
      <c r="B241" s="178"/>
      <c r="D241" s="1"/>
      <c r="G241" s="1"/>
      <c r="N241" s="1"/>
      <c r="P241" s="47"/>
      <c r="R241" s="1"/>
      <c r="T241" s="46"/>
      <c r="U241" s="1"/>
      <c r="W241" s="47"/>
      <c r="X241" s="46"/>
      <c r="Y241" s="1"/>
      <c r="AA241" s="1"/>
      <c r="AB241" s="1"/>
      <c r="AC241" s="47"/>
      <c r="AD241" s="46"/>
      <c r="AE241" s="1"/>
      <c r="AF241" s="68"/>
      <c r="AJ241" s="1"/>
      <c r="AK241" s="68"/>
    </row>
    <row r="242" spans="2:39" x14ac:dyDescent="0.2">
      <c r="B242" s="178" t="s">
        <v>12</v>
      </c>
      <c r="D242" s="153">
        <f>SUM(D231:D240)</f>
        <v>7066757.8168227132</v>
      </c>
      <c r="E242" s="154">
        <v>123.26633557446746</v>
      </c>
      <c r="G242" s="153">
        <f>SUM(G231:G240)</f>
        <v>7066757.8168227207</v>
      </c>
      <c r="H242" s="154">
        <v>122.35144916054557</v>
      </c>
      <c r="J242" s="148">
        <f>D242/G242-1</f>
        <v>-9.9920072216264089E-16</v>
      </c>
      <c r="K242" s="149">
        <f>E242/H242-1</f>
        <v>7.4775282205394866E-3</v>
      </c>
      <c r="L242" s="148">
        <f>N242/$D242-1</f>
        <v>1.6489980783724656E-2</v>
      </c>
      <c r="M242" s="150">
        <f>M$219</f>
        <v>9.0547645222140982E-3</v>
      </c>
      <c r="N242" s="153">
        <f>SUM(N231:N240)</f>
        <v>7183288.5174253555</v>
      </c>
      <c r="P242" s="148">
        <f>R242/$D242-1</f>
        <v>1.9931579383387188E-2</v>
      </c>
      <c r="Q242" s="151">
        <v>1.2361616824192234E-2</v>
      </c>
      <c r="R242" s="153">
        <f>SUM(R231:R240)</f>
        <v>7207609.4612318873</v>
      </c>
      <c r="S242" s="148">
        <f>U242/$D242-1</f>
        <v>3.7625576473070854E-2</v>
      </c>
      <c r="T242" s="151">
        <v>2.9924288540489119E-2</v>
      </c>
      <c r="U242" s="153">
        <f>SUM(U231:U240)</f>
        <v>7332648.6534762476</v>
      </c>
      <c r="W242" s="148">
        <f>Y242/$D242-1</f>
        <v>3.6364238910274294E-2</v>
      </c>
      <c r="X242" s="151">
        <v>2.8672312662650468E-2</v>
      </c>
      <c r="Y242" s="153">
        <f>SUM(Y231:Y240)</f>
        <v>7323735.0863947021</v>
      </c>
      <c r="AA242" s="153">
        <f>SUM(AA231:AA240)</f>
        <v>7109762.517336485</v>
      </c>
      <c r="AB242" s="153">
        <f>SUM(AB231:AB240)</f>
        <v>7323735.0863947021</v>
      </c>
      <c r="AC242" s="148">
        <f>AB242/$D242-1</f>
        <v>3.6364238910274294E-2</v>
      </c>
      <c r="AD242" s="151">
        <v>2.8672312662650468E-2</v>
      </c>
      <c r="AE242" s="153">
        <f>SUM(AE231:AE240)</f>
        <v>7323728</v>
      </c>
      <c r="AF242" s="154">
        <v>126.80054379740226</v>
      </c>
      <c r="AG242" s="152">
        <f t="shared" ref="AG242:AH242" si="68">AE242/D242 - 1</f>
        <v>3.6363236131505605E-2</v>
      </c>
      <c r="AH242" s="152">
        <f t="shared" si="68"/>
        <v>2.8671317326535606E-2</v>
      </c>
      <c r="AJ242" s="153">
        <f>SUM(AJ231:AJ240)</f>
        <v>7332800.0000000047</v>
      </c>
      <c r="AK242" s="154">
        <v>126.95761332993141</v>
      </c>
      <c r="AL242" s="152">
        <f t="shared" ref="AL242:AM242" si="69">AE242/AJ242-1</f>
        <v>-1.2371808858832045E-3</v>
      </c>
      <c r="AM242" s="151">
        <f t="shared" si="69"/>
        <v>-1.2371808858833155E-3</v>
      </c>
    </row>
    <row r="243" spans="2:39" x14ac:dyDescent="0.2">
      <c r="B243" s="178"/>
      <c r="D243" s="1"/>
      <c r="G243" s="1"/>
      <c r="N243" s="1"/>
      <c r="P243" s="47"/>
      <c r="R243" s="1"/>
      <c r="T243" s="46"/>
      <c r="U243" s="1"/>
      <c r="W243" s="47"/>
      <c r="X243" s="46"/>
      <c r="Y243" s="1"/>
      <c r="AA243" s="1"/>
      <c r="AB243" s="1"/>
      <c r="AC243" s="47"/>
      <c r="AD243" s="46"/>
      <c r="AE243" s="1"/>
      <c r="AF243" s="68"/>
      <c r="AJ243" s="1"/>
      <c r="AK243" s="68"/>
    </row>
    <row r="244" spans="2:39" x14ac:dyDescent="0.2">
      <c r="B244" s="195" t="s">
        <v>503</v>
      </c>
      <c r="D244" s="1"/>
      <c r="G244" s="1"/>
      <c r="N244" s="1"/>
      <c r="P244" s="47"/>
      <c r="R244" s="1"/>
      <c r="T244" s="46"/>
      <c r="U244" s="1"/>
      <c r="W244" s="47"/>
      <c r="X244" s="46"/>
      <c r="Y244" s="1"/>
      <c r="AA244" s="1"/>
      <c r="AB244" s="1"/>
      <c r="AC244" s="47"/>
      <c r="AD244" s="46"/>
      <c r="AE244" s="1"/>
      <c r="AF244" s="68"/>
      <c r="AJ244" s="1"/>
      <c r="AK244" s="68"/>
    </row>
    <row r="245" spans="2:39" x14ac:dyDescent="0.2">
      <c r="B245" s="178" t="s">
        <v>504</v>
      </c>
      <c r="D245" s="49">
        <v>717129.55942250008</v>
      </c>
      <c r="E245" s="147">
        <v>123.57105799803152</v>
      </c>
      <c r="G245" s="49">
        <v>764286.92152462818</v>
      </c>
      <c r="H245" s="147">
        <v>130.00859060527318</v>
      </c>
      <c r="J245" s="148">
        <f t="shared" ref="J245:K254" si="70">D245/G245-1</f>
        <v>-6.1701123981104944E-2</v>
      </c>
      <c r="K245" s="149">
        <f t="shared" si="70"/>
        <v>-4.9516209484856577E-2</v>
      </c>
      <c r="L245" s="148">
        <f t="shared" ref="L245:L254" si="71">N245/$D245-1</f>
        <v>2.2330441599965001E-2</v>
      </c>
      <c r="M245" s="150">
        <f t="shared" ref="M245:M254" si="72">M$219</f>
        <v>9.0547645222140982E-3</v>
      </c>
      <c r="N245" s="49">
        <v>733143.37916879286</v>
      </c>
      <c r="P245" s="148">
        <f t="shared" ref="P245:P254" si="73">R245/$D245-1</f>
        <v>3.6135226245159746E-2</v>
      </c>
      <c r="Q245" s="151">
        <v>2.2852286268344901E-2</v>
      </c>
      <c r="R245" s="49">
        <v>743043.19829932391</v>
      </c>
      <c r="S245" s="148">
        <f t="shared" ref="S245:S254" si="74">U245/$D245-1</f>
        <v>4.5100506442075305E-2</v>
      </c>
      <c r="T245" s="151">
        <v>3.1702634286800979E-2</v>
      </c>
      <c r="U245" s="49">
        <v>749472.46573703713</v>
      </c>
      <c r="W245" s="148">
        <f t="shared" ref="W245:W254" si="75">Y245/$D245-1</f>
        <v>4.5051800916007689E-2</v>
      </c>
      <c r="X245" s="151">
        <v>3.1654553150835207E-2</v>
      </c>
      <c r="Y245" s="49">
        <v>749437.53756458685</v>
      </c>
      <c r="AA245" s="49">
        <v>745455.4277210267</v>
      </c>
      <c r="AB245" s="49">
        <v>749437.53756458685</v>
      </c>
      <c r="AC245" s="148">
        <f t="shared" ref="AC245:AC254" si="76">AB245/$D245-1</f>
        <v>4.5051800916007689E-2</v>
      </c>
      <c r="AD245" s="151">
        <v>3.1654553150835207E-2</v>
      </c>
      <c r="AE245" s="49">
        <v>749438</v>
      </c>
      <c r="AF245" s="147">
        <v>127.48272328364718</v>
      </c>
      <c r="AG245" s="152">
        <f t="shared" ref="AG245:AH254" si="77">AE245/D245 - 1</f>
        <v>4.5052445758222204E-2</v>
      </c>
      <c r="AH245" s="152">
        <f t="shared" si="77"/>
        <v>3.1655189726367494E-2</v>
      </c>
      <c r="AJ245" s="49">
        <v>793060.02602981078</v>
      </c>
      <c r="AK245" s="147">
        <v>134.90302312623646</v>
      </c>
      <c r="AL245" s="152">
        <f t="shared" ref="AL245:AM254" si="78">AE245/AJ245-1</f>
        <v>-5.5004696489608484E-2</v>
      </c>
      <c r="AM245" s="151">
        <f t="shared" si="78"/>
        <v>-5.5004696489608595E-2</v>
      </c>
    </row>
    <row r="246" spans="2:39" x14ac:dyDescent="0.2">
      <c r="B246" s="178" t="s">
        <v>505</v>
      </c>
      <c r="D246" s="49">
        <v>759489.49272160709</v>
      </c>
      <c r="E246" s="147">
        <v>118.88750014426475</v>
      </c>
      <c r="G246" s="49">
        <v>799854.39565171592</v>
      </c>
      <c r="H246" s="147">
        <v>123.82365697606305</v>
      </c>
      <c r="J246" s="148">
        <f t="shared" si="70"/>
        <v>-5.046531362401252E-2</v>
      </c>
      <c r="K246" s="149">
        <f t="shared" si="70"/>
        <v>-3.9864408404223894E-2</v>
      </c>
      <c r="L246" s="148">
        <f t="shared" si="71"/>
        <v>2.0065987013260456E-2</v>
      </c>
      <c r="M246" s="150">
        <f t="shared" si="72"/>
        <v>9.0547645222140982E-3</v>
      </c>
      <c r="N246" s="49">
        <v>774729.39901926671</v>
      </c>
      <c r="P246" s="148">
        <f t="shared" si="73"/>
        <v>2.7371743299803075E-2</v>
      </c>
      <c r="Q246" s="151">
        <v>1.6028480357004771E-2</v>
      </c>
      <c r="R246" s="49">
        <v>780278.04415528057</v>
      </c>
      <c r="S246" s="148">
        <f t="shared" si="74"/>
        <v>3.96550665309503E-2</v>
      </c>
      <c r="T246" s="151">
        <v>2.8176182800320193E-2</v>
      </c>
      <c r="U246" s="49">
        <v>789607.09908504004</v>
      </c>
      <c r="W246" s="148">
        <f t="shared" si="75"/>
        <v>3.9183482072091547E-2</v>
      </c>
      <c r="X246" s="151">
        <v>2.7709805129122911E-2</v>
      </c>
      <c r="Y246" s="49">
        <v>789248.93564360612</v>
      </c>
      <c r="AA246" s="49">
        <v>783310.67181172175</v>
      </c>
      <c r="AB246" s="49">
        <v>789248.93564360612</v>
      </c>
      <c r="AC246" s="148">
        <f t="shared" si="76"/>
        <v>3.9183482072091547E-2</v>
      </c>
      <c r="AD246" s="151">
        <v>2.7709805129122911E-2</v>
      </c>
      <c r="AE246" s="49">
        <v>789248</v>
      </c>
      <c r="AF246" s="147">
        <v>122.18170476067216</v>
      </c>
      <c r="AG246" s="152">
        <f t="shared" si="77"/>
        <v>3.9182250134566443E-2</v>
      </c>
      <c r="AH246" s="152">
        <f t="shared" si="77"/>
        <v>2.7708586793481649E-2</v>
      </c>
      <c r="AJ246" s="49">
        <v>829966.50861199875</v>
      </c>
      <c r="AK246" s="147">
        <v>128.4852453430064</v>
      </c>
      <c r="AL246" s="152">
        <f t="shared" si="78"/>
        <v>-4.906042375142905E-2</v>
      </c>
      <c r="AM246" s="151">
        <f t="shared" si="78"/>
        <v>-4.9060423751429161E-2</v>
      </c>
    </row>
    <row r="247" spans="2:39" x14ac:dyDescent="0.2">
      <c r="B247" s="178" t="s">
        <v>506</v>
      </c>
      <c r="D247" s="49">
        <v>713874.41143743193</v>
      </c>
      <c r="E247" s="147">
        <v>124.42713125265817</v>
      </c>
      <c r="G247" s="49">
        <v>735112.09718997311</v>
      </c>
      <c r="H247" s="147">
        <v>127.16596164554525</v>
      </c>
      <c r="J247" s="148">
        <f t="shared" si="70"/>
        <v>-2.8890404380126466E-2</v>
      </c>
      <c r="K247" s="149">
        <f t="shared" si="70"/>
        <v>-2.153744883808717E-2</v>
      </c>
      <c r="L247" s="148">
        <f t="shared" si="71"/>
        <v>1.6452400259445277E-2</v>
      </c>
      <c r="M247" s="150">
        <f t="shared" si="72"/>
        <v>9.0547645222140982E-3</v>
      </c>
      <c r="N247" s="49">
        <v>725619.35898937646</v>
      </c>
      <c r="P247" s="148">
        <f t="shared" si="73"/>
        <v>2.2693719859033346E-2</v>
      </c>
      <c r="Q247" s="151">
        <v>1.5008375697096232E-2</v>
      </c>
      <c r="R247" s="49">
        <v>730074.87734512531</v>
      </c>
      <c r="S247" s="148">
        <f t="shared" si="74"/>
        <v>3.8766795139722365E-2</v>
      </c>
      <c r="T247" s="151">
        <v>3.0960664946861005E-2</v>
      </c>
      <c r="U247" s="49">
        <v>741549.03450111672</v>
      </c>
      <c r="W247" s="148">
        <f t="shared" si="75"/>
        <v>3.7661435657693865E-2</v>
      </c>
      <c r="X247" s="151">
        <v>2.9863612026100217E-2</v>
      </c>
      <c r="Y247" s="49">
        <v>740759.94665145688</v>
      </c>
      <c r="AA247" s="49">
        <v>721141.25977849925</v>
      </c>
      <c r="AB247" s="49">
        <v>740759.94665145688</v>
      </c>
      <c r="AC247" s="148">
        <f t="shared" si="76"/>
        <v>3.7661435657693865E-2</v>
      </c>
      <c r="AD247" s="151">
        <v>2.9863612026100217E-2</v>
      </c>
      <c r="AE247" s="49">
        <v>740759</v>
      </c>
      <c r="AF247" s="147">
        <v>128.14281106606353</v>
      </c>
      <c r="AG247" s="152">
        <f t="shared" si="77"/>
        <v>3.7660109582068113E-2</v>
      </c>
      <c r="AH247" s="152">
        <f t="shared" si="77"/>
        <v>2.9862295915674686E-2</v>
      </c>
      <c r="AJ247" s="49">
        <v>762786.85728305113</v>
      </c>
      <c r="AK247" s="147">
        <v>131.95337773351167</v>
      </c>
      <c r="AL247" s="152">
        <f t="shared" si="78"/>
        <v>-2.887812902481246E-2</v>
      </c>
      <c r="AM247" s="151">
        <f t="shared" si="78"/>
        <v>-2.8878129024812238E-2</v>
      </c>
    </row>
    <row r="248" spans="2:39" x14ac:dyDescent="0.2">
      <c r="B248" s="178" t="s">
        <v>507</v>
      </c>
      <c r="D248" s="49">
        <v>917007.91057352151</v>
      </c>
      <c r="E248" s="147">
        <v>119.94715968668575</v>
      </c>
      <c r="G248" s="49">
        <v>920073.02209115971</v>
      </c>
      <c r="H248" s="147">
        <v>119.47199871129948</v>
      </c>
      <c r="J248" s="148">
        <f t="shared" si="70"/>
        <v>-3.3313785363163761E-3</v>
      </c>
      <c r="K248" s="149">
        <f t="shared" si="70"/>
        <v>3.9771744049790225E-3</v>
      </c>
      <c r="L248" s="148">
        <f t="shared" si="71"/>
        <v>1.6387429319444369E-2</v>
      </c>
      <c r="M248" s="150">
        <f t="shared" si="72"/>
        <v>9.0547645222140982E-3</v>
      </c>
      <c r="N248" s="49">
        <v>932035.31289341638</v>
      </c>
      <c r="P248" s="148">
        <f t="shared" si="73"/>
        <v>1.6892364338662036E-2</v>
      </c>
      <c r="Q248" s="151">
        <v>9.489793971688476E-3</v>
      </c>
      <c r="R248" s="49">
        <v>932498.34230036463</v>
      </c>
      <c r="S248" s="148">
        <f t="shared" si="74"/>
        <v>3.5655436588443168E-2</v>
      </c>
      <c r="T248" s="151">
        <v>2.8116278547591245E-2</v>
      </c>
      <c r="U248" s="49">
        <v>949704.22798007645</v>
      </c>
      <c r="W248" s="148">
        <f t="shared" si="75"/>
        <v>3.4373038388252564E-2</v>
      </c>
      <c r="X248" s="151">
        <v>2.68432156942362E-2</v>
      </c>
      <c r="Y248" s="49">
        <v>948528.25868599641</v>
      </c>
      <c r="AA248" s="49">
        <v>927635.44824108901</v>
      </c>
      <c r="AB248" s="49">
        <v>948528.25868599641</v>
      </c>
      <c r="AC248" s="148">
        <f t="shared" si="76"/>
        <v>3.4373038388252564E-2</v>
      </c>
      <c r="AD248" s="151">
        <v>2.68432156942362E-2</v>
      </c>
      <c r="AE248" s="49">
        <v>948528</v>
      </c>
      <c r="AF248" s="147">
        <v>123.16689357554451</v>
      </c>
      <c r="AG248" s="152">
        <f t="shared" si="77"/>
        <v>3.4372756290362849E-2</v>
      </c>
      <c r="AH248" s="152">
        <f t="shared" si="77"/>
        <v>2.6842935649906474E-2</v>
      </c>
      <c r="AJ248" s="49">
        <v>954711.0048584406</v>
      </c>
      <c r="AK248" s="147">
        <v>123.96976022932449</v>
      </c>
      <c r="AL248" s="152">
        <f t="shared" si="78"/>
        <v>-6.4763104509907299E-3</v>
      </c>
      <c r="AM248" s="151">
        <f t="shared" si="78"/>
        <v>-6.4763104509907299E-3</v>
      </c>
    </row>
    <row r="249" spans="2:39" x14ac:dyDescent="0.2">
      <c r="B249" s="178" t="s">
        <v>508</v>
      </c>
      <c r="D249" s="49">
        <v>628670.45311924256</v>
      </c>
      <c r="E249" s="147">
        <v>119.28456504705815</v>
      </c>
      <c r="G249" s="49">
        <v>638546.5389750083</v>
      </c>
      <c r="H249" s="147">
        <v>120.26891323294804</v>
      </c>
      <c r="J249" s="148">
        <f t="shared" si="70"/>
        <v>-1.5466509099898662E-2</v>
      </c>
      <c r="K249" s="149">
        <f t="shared" si="70"/>
        <v>-8.1845604107464442E-3</v>
      </c>
      <c r="L249" s="148">
        <f t="shared" si="71"/>
        <v>1.635476919899248E-2</v>
      </c>
      <c r="M249" s="150">
        <f t="shared" si="72"/>
        <v>9.0547645222140982E-3</v>
      </c>
      <c r="N249" s="49">
        <v>638952.2132822338</v>
      </c>
      <c r="P249" s="148">
        <f t="shared" si="73"/>
        <v>1.9186580252168906E-2</v>
      </c>
      <c r="Q249" s="151">
        <v>1.170367155179397E-2</v>
      </c>
      <c r="R249" s="49">
        <v>640732.48922018229</v>
      </c>
      <c r="S249" s="148">
        <f t="shared" si="74"/>
        <v>3.6683941971982215E-2</v>
      </c>
      <c r="T249" s="151">
        <v>2.907256694092375E-2</v>
      </c>
      <c r="U249" s="49">
        <v>651732.56354096858</v>
      </c>
      <c r="W249" s="148">
        <f t="shared" si="75"/>
        <v>3.6599646479598569E-2</v>
      </c>
      <c r="X249" s="151">
        <v>2.8988890349421981E-2</v>
      </c>
      <c r="Y249" s="49">
        <v>651679.5694555759</v>
      </c>
      <c r="AA249" s="49">
        <v>646336.39040395711</v>
      </c>
      <c r="AB249" s="49">
        <v>651679.5694555759</v>
      </c>
      <c r="AC249" s="148">
        <f t="shared" si="76"/>
        <v>3.6599646479598569E-2</v>
      </c>
      <c r="AD249" s="151">
        <v>2.8988890349421981E-2</v>
      </c>
      <c r="AE249" s="49">
        <v>651679</v>
      </c>
      <c r="AF249" s="147">
        <v>122.74238496781186</v>
      </c>
      <c r="AG249" s="152">
        <f t="shared" si="77"/>
        <v>3.6598740670246377E-2</v>
      </c>
      <c r="AH249" s="152">
        <f t="shared" si="77"/>
        <v>2.8987991190558393E-2</v>
      </c>
      <c r="AJ249" s="49">
        <v>662585.89615869487</v>
      </c>
      <c r="AK249" s="147">
        <v>124.79667618651689</v>
      </c>
      <c r="AL249" s="152">
        <f t="shared" si="78"/>
        <v>-1.6461105227151718E-2</v>
      </c>
      <c r="AM249" s="151">
        <f t="shared" si="78"/>
        <v>-1.6461105227151718E-2</v>
      </c>
    </row>
    <row r="250" spans="2:39" x14ac:dyDescent="0.2">
      <c r="B250" s="178" t="s">
        <v>509</v>
      </c>
      <c r="D250" s="49">
        <v>638505.01399440272</v>
      </c>
      <c r="E250" s="147">
        <v>124.77680838368553</v>
      </c>
      <c r="G250" s="49">
        <v>619115.09973001329</v>
      </c>
      <c r="H250" s="147">
        <v>120.26502042246686</v>
      </c>
      <c r="J250" s="148">
        <f t="shared" si="70"/>
        <v>3.1318755224747585E-2</v>
      </c>
      <c r="K250" s="149">
        <f t="shared" si="70"/>
        <v>3.7515380160995093E-2</v>
      </c>
      <c r="L250" s="148">
        <f t="shared" si="71"/>
        <v>1.5024642797192733E-2</v>
      </c>
      <c r="M250" s="150">
        <f t="shared" si="72"/>
        <v>9.0547645222140982E-3</v>
      </c>
      <c r="N250" s="49">
        <v>648098.32375388523</v>
      </c>
      <c r="P250" s="148">
        <f t="shared" si="73"/>
        <v>1.5120943578443402E-2</v>
      </c>
      <c r="Q250" s="151">
        <v>9.0580708031895441E-3</v>
      </c>
      <c r="R250" s="49">
        <v>648159.81228556531</v>
      </c>
      <c r="S250" s="148">
        <f t="shared" si="74"/>
        <v>3.5655436588443612E-2</v>
      </c>
      <c r="T250" s="151">
        <v>2.9469920280503992E-2</v>
      </c>
      <c r="U250" s="49">
        <v>661271.18903228338</v>
      </c>
      <c r="W250" s="148">
        <f t="shared" si="75"/>
        <v>3.4319551624989009E-2</v>
      </c>
      <c r="X250" s="151">
        <v>2.8142013972821234E-2</v>
      </c>
      <c r="Y250" s="49">
        <v>660418.21978499799</v>
      </c>
      <c r="AA250" s="49">
        <v>635269.12001021858</v>
      </c>
      <c r="AB250" s="49">
        <v>660418.21978499799</v>
      </c>
      <c r="AC250" s="148">
        <f t="shared" si="76"/>
        <v>3.4319551624989009E-2</v>
      </c>
      <c r="AD250" s="151">
        <v>2.8142013972821234E-2</v>
      </c>
      <c r="AE250" s="49">
        <v>660415</v>
      </c>
      <c r="AF250" s="147">
        <v>128.28765361552223</v>
      </c>
      <c r="AG250" s="152">
        <f t="shared" si="77"/>
        <v>3.4314508931623466E-2</v>
      </c>
      <c r="AH250" s="152">
        <f t="shared" si="77"/>
        <v>2.8137001397254391E-2</v>
      </c>
      <c r="AJ250" s="49">
        <v>642422.92165339855</v>
      </c>
      <c r="AK250" s="147">
        <v>124.79263682342614</v>
      </c>
      <c r="AL250" s="152">
        <f t="shared" si="78"/>
        <v>2.8006594628185777E-2</v>
      </c>
      <c r="AM250" s="151">
        <f t="shared" si="78"/>
        <v>2.8006594628185777E-2</v>
      </c>
    </row>
    <row r="251" spans="2:39" x14ac:dyDescent="0.2">
      <c r="B251" s="178" t="s">
        <v>510</v>
      </c>
      <c r="D251" s="49">
        <v>568644.34672540822</v>
      </c>
      <c r="E251" s="147">
        <v>120.11753674862332</v>
      </c>
      <c r="G251" s="49">
        <v>562194.00121423439</v>
      </c>
      <c r="H251" s="147">
        <v>118.09394548733574</v>
      </c>
      <c r="J251" s="148">
        <f t="shared" si="70"/>
        <v>1.1473522480215603E-2</v>
      </c>
      <c r="K251" s="149">
        <f t="shared" si="70"/>
        <v>1.7135436138888238E-2</v>
      </c>
      <c r="L251" s="148">
        <f t="shared" si="71"/>
        <v>1.4594530603676548E-2</v>
      </c>
      <c r="M251" s="150">
        <f t="shared" si="72"/>
        <v>9.0547645222140982E-3</v>
      </c>
      <c r="N251" s="49">
        <v>576943.44404629979</v>
      </c>
      <c r="P251" s="148">
        <f t="shared" si="73"/>
        <v>1.4856087744963276E-2</v>
      </c>
      <c r="Q251" s="151">
        <v>9.2068621446808052E-3</v>
      </c>
      <c r="R251" s="49">
        <v>577092.17703603825</v>
      </c>
      <c r="S251" s="148">
        <f t="shared" si="74"/>
        <v>3.5655436588442724E-2</v>
      </c>
      <c r="T251" s="151">
        <v>2.9890430814621727E-2</v>
      </c>
      <c r="U251" s="49">
        <v>588919.60917145247</v>
      </c>
      <c r="W251" s="148">
        <f t="shared" si="75"/>
        <v>3.4777380681902281E-2</v>
      </c>
      <c r="X251" s="151">
        <v>2.9017262631538587E-2</v>
      </c>
      <c r="Y251" s="49">
        <v>588420.30764408933</v>
      </c>
      <c r="AA251" s="49">
        <v>570393.92623663018</v>
      </c>
      <c r="AB251" s="49">
        <v>588420.30764408933</v>
      </c>
      <c r="AC251" s="148">
        <f t="shared" si="76"/>
        <v>3.4777380681902281E-2</v>
      </c>
      <c r="AD251" s="151">
        <v>2.9017262631538587E-2</v>
      </c>
      <c r="AE251" s="49">
        <v>588422</v>
      </c>
      <c r="AF251" s="147">
        <v>123.60337435380957</v>
      </c>
      <c r="AG251" s="152">
        <f t="shared" si="77"/>
        <v>3.4780356805590884E-2</v>
      </c>
      <c r="AH251" s="152">
        <f t="shared" si="77"/>
        <v>2.9020222188548939E-2</v>
      </c>
      <c r="AJ251" s="49">
        <v>583358.91493126529</v>
      </c>
      <c r="AK251" s="147">
        <v>122.53982744506719</v>
      </c>
      <c r="AL251" s="152">
        <f t="shared" si="78"/>
        <v>8.6791937847239264E-3</v>
      </c>
      <c r="AM251" s="151">
        <f t="shared" si="78"/>
        <v>8.6791937847239264E-3</v>
      </c>
    </row>
    <row r="252" spans="2:39" x14ac:dyDescent="0.2">
      <c r="B252" s="178" t="s">
        <v>511</v>
      </c>
      <c r="D252" s="49">
        <v>628737.97090849048</v>
      </c>
      <c r="E252" s="147">
        <v>123.63146851402463</v>
      </c>
      <c r="G252" s="49">
        <v>613388.3915802096</v>
      </c>
      <c r="H252" s="147">
        <v>120.04426696686005</v>
      </c>
      <c r="J252" s="148">
        <f t="shared" si="70"/>
        <v>2.5024241637076505E-2</v>
      </c>
      <c r="K252" s="149">
        <f t="shared" si="70"/>
        <v>2.9882322894727587E-2</v>
      </c>
      <c r="L252" s="148">
        <f t="shared" si="71"/>
        <v>1.377836522338205E-2</v>
      </c>
      <c r="M252" s="150">
        <f t="shared" si="72"/>
        <v>9.0547645222140982E-3</v>
      </c>
      <c r="N252" s="49">
        <v>637400.9523014758</v>
      </c>
      <c r="P252" s="148">
        <f t="shared" si="73"/>
        <v>1.5989578079825373E-2</v>
      </c>
      <c r="Q252" s="151">
        <v>1.1197030603755209E-2</v>
      </c>
      <c r="R252" s="49">
        <v>638791.2257860828</v>
      </c>
      <c r="S252" s="148">
        <f t="shared" si="74"/>
        <v>3.724872989568806E-2</v>
      </c>
      <c r="T252" s="151">
        <v>3.2355900392541326E-2</v>
      </c>
      <c r="U252" s="49">
        <v>652157.66176202381</v>
      </c>
      <c r="W252" s="148">
        <f t="shared" si="75"/>
        <v>3.531716269644658E-2</v>
      </c>
      <c r="X252" s="151">
        <v>3.0433444632733231E-2</v>
      </c>
      <c r="Y252" s="49">
        <v>650943.21212049935</v>
      </c>
      <c r="AA252" s="49">
        <v>627213.7869719537</v>
      </c>
      <c r="AB252" s="49">
        <v>650943.21212049935</v>
      </c>
      <c r="AC252" s="148">
        <f t="shared" si="76"/>
        <v>3.531716269644658E-2</v>
      </c>
      <c r="AD252" s="151">
        <v>3.0433444632733231E-2</v>
      </c>
      <c r="AE252" s="49">
        <v>650941</v>
      </c>
      <c r="AF252" s="147">
        <v>127.39356703892996</v>
      </c>
      <c r="AG252" s="152">
        <f t="shared" si="77"/>
        <v>3.5313644346034012E-2</v>
      </c>
      <c r="AH252" s="152">
        <f t="shared" si="77"/>
        <v>3.0429942878811289E-2</v>
      </c>
      <c r="AJ252" s="49">
        <v>636480.6201610628</v>
      </c>
      <c r="AK252" s="147">
        <v>124.56357266398655</v>
      </c>
      <c r="AL252" s="152">
        <f t="shared" si="78"/>
        <v>2.2719277509624769E-2</v>
      </c>
      <c r="AM252" s="151">
        <f t="shared" si="78"/>
        <v>2.2719277509624769E-2</v>
      </c>
    </row>
    <row r="253" spans="2:39" x14ac:dyDescent="0.2">
      <c r="B253" s="178" t="s">
        <v>512</v>
      </c>
      <c r="D253" s="49">
        <v>751901.90661108808</v>
      </c>
      <c r="E253" s="147">
        <v>127.92268423118101</v>
      </c>
      <c r="G253" s="49">
        <v>709700.50114334282</v>
      </c>
      <c r="H253" s="147">
        <v>120.11369859911065</v>
      </c>
      <c r="J253" s="148">
        <f t="shared" si="70"/>
        <v>5.9463682778521099E-2</v>
      </c>
      <c r="K253" s="149">
        <f t="shared" si="70"/>
        <v>6.5013280942530116E-2</v>
      </c>
      <c r="L253" s="148">
        <f t="shared" si="71"/>
        <v>1.4338876794587119E-2</v>
      </c>
      <c r="M253" s="150">
        <f t="shared" si="72"/>
        <v>9.0547645222140982E-3</v>
      </c>
      <c r="N253" s="49">
        <v>762683.3354115996</v>
      </c>
      <c r="P253" s="148">
        <f t="shared" si="73"/>
        <v>1.5101158188312036E-2</v>
      </c>
      <c r="Q253" s="151">
        <v>9.8116433770227829E-3</v>
      </c>
      <c r="R253" s="49">
        <v>763256.49624491553</v>
      </c>
      <c r="S253" s="148">
        <f t="shared" si="74"/>
        <v>3.5977302416567269E-2</v>
      </c>
      <c r="T253" s="151">
        <v>3.0579005664476133E-2</v>
      </c>
      <c r="U253" s="49">
        <v>778953.30889282865</v>
      </c>
      <c r="W253" s="148">
        <f t="shared" si="75"/>
        <v>3.3600288395414069E-2</v>
      </c>
      <c r="X253" s="151">
        <v>2.8214377848155836E-2</v>
      </c>
      <c r="Y253" s="49">
        <v>777166.0275182823</v>
      </c>
      <c r="AA253" s="49">
        <v>730937.67176773609</v>
      </c>
      <c r="AB253" s="49">
        <v>777166.0275182823</v>
      </c>
      <c r="AC253" s="148">
        <f t="shared" si="76"/>
        <v>3.3600288395414069E-2</v>
      </c>
      <c r="AD253" s="151">
        <v>2.8214377848155836E-2</v>
      </c>
      <c r="AE253" s="49">
        <v>777165</v>
      </c>
      <c r="AF253" s="147">
        <v>131.5317692764651</v>
      </c>
      <c r="AG253" s="152">
        <f t="shared" si="77"/>
        <v>3.359892183646096E-2</v>
      </c>
      <c r="AH253" s="152">
        <f t="shared" si="77"/>
        <v>2.8213018410102819E-2</v>
      </c>
      <c r="AJ253" s="49">
        <v>736418.59105392592</v>
      </c>
      <c r="AK253" s="147">
        <v>124.63561818842135</v>
      </c>
      <c r="AL253" s="152">
        <f t="shared" si="78"/>
        <v>5.5330500127325433E-2</v>
      </c>
      <c r="AM253" s="151">
        <f t="shared" si="78"/>
        <v>5.5330500127325655E-2</v>
      </c>
    </row>
    <row r="254" spans="2:39" x14ac:dyDescent="0.2">
      <c r="B254" s="178" t="s">
        <v>513</v>
      </c>
      <c r="D254" s="49">
        <v>742796.75130902114</v>
      </c>
      <c r="E254" s="147">
        <v>131.00106757325301</v>
      </c>
      <c r="G254" s="49">
        <v>704486.84772243584</v>
      </c>
      <c r="H254" s="147">
        <v>123.56096422000309</v>
      </c>
      <c r="J254" s="148">
        <f t="shared" si="70"/>
        <v>5.4379870554629894E-2</v>
      </c>
      <c r="K254" s="149">
        <f t="shared" si="70"/>
        <v>6.0214027951438265E-2</v>
      </c>
      <c r="L254" s="148">
        <f t="shared" si="71"/>
        <v>1.4655485811969848E-2</v>
      </c>
      <c r="M254" s="150">
        <f t="shared" si="72"/>
        <v>9.0547645222140982E-3</v>
      </c>
      <c r="N254" s="49">
        <v>753682.79855900782</v>
      </c>
      <c r="P254" s="148">
        <f t="shared" si="73"/>
        <v>1.4655485811969848E-2</v>
      </c>
      <c r="Q254" s="151">
        <v>9.072028461193149E-3</v>
      </c>
      <c r="R254" s="49">
        <v>753682.79855900782</v>
      </c>
      <c r="S254" s="148">
        <f t="shared" si="74"/>
        <v>3.565543658844339E-2</v>
      </c>
      <c r="T254" s="151">
        <v>2.9956420477901924E-2</v>
      </c>
      <c r="U254" s="49">
        <v>769281.49377342174</v>
      </c>
      <c r="W254" s="148">
        <f t="shared" si="75"/>
        <v>3.276309431039226E-2</v>
      </c>
      <c r="X254" s="151">
        <v>2.7079994212703795E-2</v>
      </c>
      <c r="Y254" s="49">
        <v>767133.07132561156</v>
      </c>
      <c r="AA254" s="49">
        <v>722068.81439365284</v>
      </c>
      <c r="AB254" s="49">
        <v>767133.07132561156</v>
      </c>
      <c r="AC254" s="148">
        <f t="shared" si="76"/>
        <v>3.276309431039226E-2</v>
      </c>
      <c r="AD254" s="151">
        <v>2.7079994212703795E-2</v>
      </c>
      <c r="AE254" s="49">
        <v>767133</v>
      </c>
      <c r="AF254" s="147">
        <v>134.54856321509283</v>
      </c>
      <c r="AG254" s="152">
        <f t="shared" si="77"/>
        <v>3.276299828733964E-2</v>
      </c>
      <c r="AH254" s="152">
        <f t="shared" si="77"/>
        <v>2.7079898718047613E-2</v>
      </c>
      <c r="AJ254" s="49">
        <v>731008.6592583555</v>
      </c>
      <c r="AK254" s="147">
        <v>128.21266299455647</v>
      </c>
      <c r="AL254" s="152">
        <f t="shared" si="78"/>
        <v>4.9417117409107592E-2</v>
      </c>
      <c r="AM254" s="151">
        <f t="shared" si="78"/>
        <v>4.9417117409107814E-2</v>
      </c>
    </row>
    <row r="255" spans="2:39" x14ac:dyDescent="0.2">
      <c r="B255" s="178"/>
      <c r="D255" s="1"/>
      <c r="G255" s="1"/>
      <c r="N255" s="1"/>
      <c r="P255" s="47"/>
      <c r="R255" s="1"/>
      <c r="T255" s="46"/>
      <c r="U255" s="1"/>
      <c r="W255" s="47"/>
      <c r="X255" s="46"/>
      <c r="Y255" s="1"/>
      <c r="AA255" s="1"/>
      <c r="AB255" s="1"/>
      <c r="AC255" s="47"/>
      <c r="AD255" s="46"/>
      <c r="AE255" s="1"/>
      <c r="AF255" s="68"/>
      <c r="AJ255" s="1"/>
      <c r="AK255" s="68"/>
    </row>
    <row r="256" spans="2:39" x14ac:dyDescent="0.2">
      <c r="B256" s="178" t="s">
        <v>12</v>
      </c>
      <c r="D256" s="153">
        <f>SUM(D245:D254)</f>
        <v>7066757.8168227132</v>
      </c>
      <c r="E256" s="154">
        <v>123.26633557446746</v>
      </c>
      <c r="G256" s="153">
        <f>SUM(G245:G254)</f>
        <v>7066757.8168227207</v>
      </c>
      <c r="H256" s="154">
        <v>122.35144916054557</v>
      </c>
      <c r="J256" s="148">
        <f>D256/G256-1</f>
        <v>-9.9920072216264089E-16</v>
      </c>
      <c r="K256" s="149">
        <f>E256/H256-1</f>
        <v>7.4775282205394866E-3</v>
      </c>
      <c r="L256" s="148">
        <f>N256/$D256-1</f>
        <v>1.6489980783724656E-2</v>
      </c>
      <c r="M256" s="150">
        <f>M$219</f>
        <v>9.0547645222140982E-3</v>
      </c>
      <c r="N256" s="153">
        <f>SUM(N245:N254)</f>
        <v>7183288.5174253555</v>
      </c>
      <c r="P256" s="148">
        <f>R256/$D256-1</f>
        <v>1.9931579383387188E-2</v>
      </c>
      <c r="Q256" s="151">
        <v>1.2361616824192234E-2</v>
      </c>
      <c r="R256" s="153">
        <f>SUM(R245:R254)</f>
        <v>7207609.4612318873</v>
      </c>
      <c r="S256" s="148">
        <f>U256/$D256-1</f>
        <v>3.7625576473071076E-2</v>
      </c>
      <c r="T256" s="151">
        <v>2.9924288540489341E-2</v>
      </c>
      <c r="U256" s="153">
        <f>SUM(U245:U254)</f>
        <v>7332648.6534762494</v>
      </c>
      <c r="W256" s="148">
        <f>Y256/$D256-1</f>
        <v>3.6364238910274294E-2</v>
      </c>
      <c r="X256" s="151">
        <v>2.8672312662650468E-2</v>
      </c>
      <c r="Y256" s="153">
        <f>SUM(Y245:Y254)</f>
        <v>7323735.086394703</v>
      </c>
      <c r="AA256" s="153">
        <f>SUM(AA245:AA254)</f>
        <v>7109762.517336485</v>
      </c>
      <c r="AB256" s="153">
        <f>SUM(AB245:AB254)</f>
        <v>7323735.086394703</v>
      </c>
      <c r="AC256" s="148">
        <f>AB256/$D256-1</f>
        <v>3.6364238910274294E-2</v>
      </c>
      <c r="AD256" s="151">
        <v>2.8672312662650468E-2</v>
      </c>
      <c r="AE256" s="153">
        <f>SUM(AE245:AE254)</f>
        <v>7323728</v>
      </c>
      <c r="AF256" s="154">
        <v>126.80054379740226</v>
      </c>
      <c r="AG256" s="152">
        <f t="shared" ref="AG256:AH256" si="79">AE256/D256 - 1</f>
        <v>3.6363236131505605E-2</v>
      </c>
      <c r="AH256" s="152">
        <f t="shared" si="79"/>
        <v>2.8671317326535606E-2</v>
      </c>
      <c r="AJ256" s="153">
        <f>SUM(AJ245:AJ254)</f>
        <v>7332800.0000000047</v>
      </c>
      <c r="AK256" s="154">
        <v>126.95761332993141</v>
      </c>
      <c r="AL256" s="152">
        <f t="shared" ref="AL256:AM256" si="80">AE256/AJ256-1</f>
        <v>-1.2371808858832045E-3</v>
      </c>
      <c r="AM256" s="151">
        <f t="shared" si="80"/>
        <v>-1.2371808858833155E-3</v>
      </c>
    </row>
    <row r="257" spans="2:39" x14ac:dyDescent="0.2">
      <c r="B257" s="178"/>
      <c r="D257" s="1"/>
      <c r="G257" s="1"/>
      <c r="N257" s="1"/>
      <c r="P257" s="47"/>
      <c r="R257" s="1"/>
      <c r="T257" s="46"/>
      <c r="U257" s="1"/>
      <c r="W257" s="47"/>
      <c r="X257" s="46"/>
      <c r="Y257" s="1"/>
      <c r="AA257" s="1"/>
      <c r="AB257" s="1"/>
      <c r="AC257" s="47"/>
      <c r="AD257" s="46"/>
      <c r="AE257" s="1"/>
      <c r="AF257" s="68"/>
      <c r="AJ257" s="1"/>
      <c r="AK257" s="68"/>
    </row>
    <row r="258" spans="2:39" x14ac:dyDescent="0.2">
      <c r="B258" s="195" t="s">
        <v>514</v>
      </c>
      <c r="D258" s="1"/>
      <c r="G258" s="1"/>
      <c r="N258" s="1"/>
      <c r="P258" s="47"/>
      <c r="R258" s="1"/>
      <c r="T258" s="46"/>
      <c r="U258" s="1"/>
      <c r="W258" s="47"/>
      <c r="X258" s="46"/>
      <c r="Y258" s="1"/>
      <c r="AA258" s="1"/>
      <c r="AB258" s="1"/>
      <c r="AC258" s="47"/>
      <c r="AD258" s="46"/>
      <c r="AE258" s="1"/>
      <c r="AF258" s="68"/>
      <c r="AJ258" s="1"/>
      <c r="AK258" s="68"/>
    </row>
    <row r="259" spans="2:39" x14ac:dyDescent="0.2">
      <c r="B259" s="178"/>
      <c r="D259" s="1"/>
      <c r="G259" s="1"/>
      <c r="N259" s="1"/>
      <c r="P259" s="47"/>
      <c r="R259" s="1"/>
      <c r="T259" s="46"/>
      <c r="U259" s="1"/>
      <c r="W259" s="47"/>
      <c r="X259" s="46"/>
      <c r="Y259" s="1"/>
      <c r="AA259" s="1"/>
      <c r="AB259" s="1"/>
      <c r="AC259" s="47"/>
      <c r="AD259" s="46"/>
      <c r="AE259" s="1"/>
      <c r="AF259" s="68"/>
      <c r="AJ259" s="1"/>
      <c r="AK259" s="68"/>
    </row>
    <row r="260" spans="2:39" x14ac:dyDescent="0.2">
      <c r="B260" s="178" t="s">
        <v>515</v>
      </c>
      <c r="D260" s="49">
        <v>471875.06169562001</v>
      </c>
      <c r="E260" s="147">
        <v>134.10025502721223</v>
      </c>
      <c r="G260" s="49">
        <v>455512.25570299802</v>
      </c>
      <c r="H260" s="147">
        <v>129.07680962365066</v>
      </c>
      <c r="J260" s="148">
        <f t="shared" ref="J260:K271" si="81">D260/G260-1</f>
        <v>3.5921768926653996E-2</v>
      </c>
      <c r="K260" s="149">
        <f t="shared" si="81"/>
        <v>3.891826439008228E-2</v>
      </c>
      <c r="L260" s="148">
        <f t="shared" ref="L260:L271" si="82">N260/$D260-1</f>
        <v>1.1925292988886227E-2</v>
      </c>
      <c r="M260" s="150">
        <f t="shared" ref="M260:M271" si="83">M$219</f>
        <v>9.0547645222140982E-3</v>
      </c>
      <c r="N260" s="49">
        <v>477502.31006048905</v>
      </c>
      <c r="P260" s="148">
        <f t="shared" ref="P260:P271" si="84">R260/$D260-1</f>
        <v>1.1925292988886227E-2</v>
      </c>
      <c r="Q260" s="151">
        <v>9.0066518852476296E-3</v>
      </c>
      <c r="R260" s="49">
        <v>477502.31006048905</v>
      </c>
      <c r="S260" s="148">
        <f t="shared" ref="S260:S271" si="85">U260/$D260-1</f>
        <v>3.5655436588443168E-2</v>
      </c>
      <c r="T260" s="151">
        <v>3.2668351921841143E-2</v>
      </c>
      <c r="U260" s="49">
        <v>488699.97303557594</v>
      </c>
      <c r="W260" s="148">
        <f t="shared" ref="W260:W271" si="86">Y260/$D260-1</f>
        <v>3.4198842129880003E-2</v>
      </c>
      <c r="X260" s="151">
        <v>3.1215958639478902E-2</v>
      </c>
      <c r="Y260" s="49">
        <v>488012.64243557595</v>
      </c>
      <c r="AA260" s="49">
        <v>467924.3339583549</v>
      </c>
      <c r="AB260" s="49">
        <v>488012.64243557595</v>
      </c>
      <c r="AC260" s="148">
        <f t="shared" ref="AC260:AC271" si="87">AB260/$D260-1</f>
        <v>3.4198842129880003E-2</v>
      </c>
      <c r="AD260" s="151">
        <v>3.1215958639478902E-2</v>
      </c>
      <c r="AE260" s="49">
        <v>488012</v>
      </c>
      <c r="AF260" s="147">
        <v>138.28614099711132</v>
      </c>
      <c r="AG260" s="152">
        <f t="shared" ref="AG260:AH271" si="88">AE260/D260 - 1</f>
        <v>3.4197480677181868E-2</v>
      </c>
      <c r="AH260" s="152">
        <f t="shared" si="88"/>
        <v>3.1214601113545015E-2</v>
      </c>
      <c r="AJ260" s="49">
        <v>472660.92247671238</v>
      </c>
      <c r="AK260" s="147">
        <v>133.93616339237425</v>
      </c>
      <c r="AL260" s="152">
        <f t="shared" ref="AL260:AM271" si="89">AE260/AJ260-1</f>
        <v>3.2477991713063536E-2</v>
      </c>
      <c r="AM260" s="151">
        <f t="shared" si="89"/>
        <v>3.2477991713063536E-2</v>
      </c>
    </row>
    <row r="261" spans="2:39" x14ac:dyDescent="0.2">
      <c r="B261" s="178" t="s">
        <v>516</v>
      </c>
      <c r="D261" s="49">
        <v>541677.58788481099</v>
      </c>
      <c r="E261" s="147">
        <v>122.8578289633067</v>
      </c>
      <c r="G261" s="49">
        <v>566690.87096097099</v>
      </c>
      <c r="H261" s="147">
        <v>127.69269538755867</v>
      </c>
      <c r="J261" s="148">
        <f t="shared" si="81"/>
        <v>-4.4139202443377101E-2</v>
      </c>
      <c r="K261" s="149">
        <f t="shared" si="81"/>
        <v>-3.7863296796874057E-2</v>
      </c>
      <c r="L261" s="148">
        <f t="shared" si="82"/>
        <v>1.5685322596473927E-2</v>
      </c>
      <c r="M261" s="150">
        <f t="shared" si="83"/>
        <v>9.0547645222140982E-3</v>
      </c>
      <c r="N261" s="49">
        <v>550173.9755940641</v>
      </c>
      <c r="P261" s="148">
        <f t="shared" si="84"/>
        <v>2.3599157121626524E-2</v>
      </c>
      <c r="Q261" s="151">
        <v>1.6922339047283685E-2</v>
      </c>
      <c r="R261" s="49">
        <v>554460.72239056835</v>
      </c>
      <c r="S261" s="148">
        <f t="shared" si="85"/>
        <v>3.9511750116138167E-2</v>
      </c>
      <c r="T261" s="151">
        <v>3.2731136051171283E-2</v>
      </c>
      <c r="U261" s="49">
        <v>563080.21738082811</v>
      </c>
      <c r="W261" s="148">
        <f t="shared" si="86"/>
        <v>3.9156003073413936E-2</v>
      </c>
      <c r="X261" s="151">
        <v>3.2377709504969765E-2</v>
      </c>
      <c r="Y261" s="49">
        <v>562887.51718082814</v>
      </c>
      <c r="AA261" s="49">
        <v>557084.15359970916</v>
      </c>
      <c r="AB261" s="49">
        <v>562887.51718082814</v>
      </c>
      <c r="AC261" s="148">
        <f t="shared" si="87"/>
        <v>3.9156003073413936E-2</v>
      </c>
      <c r="AD261" s="151">
        <v>3.2377709504969765E-2</v>
      </c>
      <c r="AE261" s="49">
        <v>562885</v>
      </c>
      <c r="AF261" s="147">
        <v>126.83511686246348</v>
      </c>
      <c r="AG261" s="152">
        <f t="shared" si="88"/>
        <v>3.9151356064040854E-2</v>
      </c>
      <c r="AH261" s="152">
        <f t="shared" si="88"/>
        <v>3.237309280749745E-2</v>
      </c>
      <c r="AJ261" s="49">
        <v>588025.07830258843</v>
      </c>
      <c r="AK261" s="147">
        <v>132.49994141710658</v>
      </c>
      <c r="AL261" s="152">
        <f t="shared" si="89"/>
        <v>-4.2753411768012617E-2</v>
      </c>
      <c r="AM261" s="151">
        <f t="shared" si="89"/>
        <v>-4.2753411768012617E-2</v>
      </c>
    </row>
    <row r="262" spans="2:39" x14ac:dyDescent="0.2">
      <c r="B262" s="178" t="s">
        <v>517</v>
      </c>
      <c r="D262" s="49">
        <v>557431.71354880719</v>
      </c>
      <c r="E262" s="147">
        <v>129.87509809946906</v>
      </c>
      <c r="G262" s="49">
        <v>528108.11406325293</v>
      </c>
      <c r="H262" s="147">
        <v>122.50726201102201</v>
      </c>
      <c r="J262" s="148">
        <f t="shared" si="81"/>
        <v>5.5525750702709598E-2</v>
      </c>
      <c r="K262" s="149">
        <f t="shared" si="81"/>
        <v>6.0142035398556004E-2</v>
      </c>
      <c r="L262" s="148">
        <f t="shared" si="82"/>
        <v>1.3437302762718151E-2</v>
      </c>
      <c r="M262" s="150">
        <f t="shared" si="83"/>
        <v>9.0547645222140982E-3</v>
      </c>
      <c r="N262" s="49">
        <v>564922.09225330327</v>
      </c>
      <c r="P262" s="148">
        <f t="shared" si="84"/>
        <v>1.4481429352656727E-2</v>
      </c>
      <c r="Q262" s="151">
        <v>1.0063969295259323E-2</v>
      </c>
      <c r="R262" s="49">
        <v>565504.12152749463</v>
      </c>
      <c r="S262" s="148">
        <f t="shared" si="85"/>
        <v>3.6539044183233171E-2</v>
      </c>
      <c r="T262" s="151">
        <v>3.2025536401691701E-2</v>
      </c>
      <c r="U262" s="49">
        <v>577799.73555930238</v>
      </c>
      <c r="W262" s="148">
        <f t="shared" si="86"/>
        <v>3.4307681601000617E-2</v>
      </c>
      <c r="X262" s="151">
        <v>2.9803890069353356E-2</v>
      </c>
      <c r="Y262" s="49">
        <v>576555.90329153987</v>
      </c>
      <c r="AA262" s="49">
        <v>544146.500695177</v>
      </c>
      <c r="AB262" s="49">
        <v>576555.90329153987</v>
      </c>
      <c r="AC262" s="148">
        <f t="shared" si="87"/>
        <v>3.4307681601000617E-2</v>
      </c>
      <c r="AD262" s="151">
        <v>2.9803890069353356E-2</v>
      </c>
      <c r="AE262" s="49">
        <v>576556</v>
      </c>
      <c r="AF262" s="147">
        <v>133.74590367980406</v>
      </c>
      <c r="AG262" s="152">
        <f t="shared" si="88"/>
        <v>3.4307855090340844E-2</v>
      </c>
      <c r="AH262" s="152">
        <f t="shared" si="88"/>
        <v>2.980406280325143E-2</v>
      </c>
      <c r="AJ262" s="49">
        <v>547989.79661993566</v>
      </c>
      <c r="AK262" s="147">
        <v>127.11929206572358</v>
      </c>
      <c r="AL262" s="152">
        <f t="shared" si="89"/>
        <v>5.2129078965090114E-2</v>
      </c>
      <c r="AM262" s="151">
        <f t="shared" si="89"/>
        <v>5.2129078965090336E-2</v>
      </c>
    </row>
    <row r="263" spans="2:39" x14ac:dyDescent="0.2">
      <c r="B263" s="178" t="s">
        <v>518</v>
      </c>
      <c r="D263" s="49">
        <v>1656873.6836870757</v>
      </c>
      <c r="E263" s="147">
        <v>122.75060581242691</v>
      </c>
      <c r="G263" s="49">
        <v>1609642.1468806555</v>
      </c>
      <c r="H263" s="147">
        <v>118.52295379888972</v>
      </c>
      <c r="J263" s="148">
        <f t="shared" si="81"/>
        <v>2.9342880278048655E-2</v>
      </c>
      <c r="K263" s="149">
        <f t="shared" si="81"/>
        <v>3.5669479016787742E-2</v>
      </c>
      <c r="L263" s="148">
        <f t="shared" si="82"/>
        <v>1.5252785767311927E-2</v>
      </c>
      <c r="M263" s="150">
        <f t="shared" si="83"/>
        <v>9.0547645222140982E-3</v>
      </c>
      <c r="N263" s="49">
        <v>1682145.6230278518</v>
      </c>
      <c r="P263" s="148">
        <f t="shared" si="84"/>
        <v>1.5634459519340727E-2</v>
      </c>
      <c r="Q263" s="151">
        <v>9.4302487930431056E-3</v>
      </c>
      <c r="R263" s="49">
        <v>1682778.0082233422</v>
      </c>
      <c r="S263" s="148">
        <f t="shared" si="85"/>
        <v>3.5655436588443168E-2</v>
      </c>
      <c r="T263" s="151">
        <v>2.9328923630748349E-2</v>
      </c>
      <c r="U263" s="49">
        <v>1715950.2382508407</v>
      </c>
      <c r="W263" s="148">
        <f t="shared" si="86"/>
        <v>3.3820987454751039E-2</v>
      </c>
      <c r="X263" s="151">
        <v>2.7505680604613447E-2</v>
      </c>
      <c r="Y263" s="49">
        <v>1712910.7877571636</v>
      </c>
      <c r="AA263" s="49">
        <v>1642851.2814130068</v>
      </c>
      <c r="AB263" s="49">
        <v>1712910.7877571636</v>
      </c>
      <c r="AC263" s="148">
        <f t="shared" si="87"/>
        <v>3.3820987454751039E-2</v>
      </c>
      <c r="AD263" s="151">
        <v>2.7505680604613447E-2</v>
      </c>
      <c r="AE263" s="49">
        <v>1712908</v>
      </c>
      <c r="AF263" s="147">
        <v>126.12673949870245</v>
      </c>
      <c r="AG263" s="152">
        <f t="shared" si="88"/>
        <v>3.3819304914198378E-2</v>
      </c>
      <c r="AH263" s="152">
        <f t="shared" si="88"/>
        <v>2.7504008342203567E-2</v>
      </c>
      <c r="AJ263" s="49">
        <v>1670240.3337706702</v>
      </c>
      <c r="AK263" s="147">
        <v>122.98498662959082</v>
      </c>
      <c r="AL263" s="152">
        <f t="shared" si="89"/>
        <v>2.554582437427122E-2</v>
      </c>
      <c r="AM263" s="151">
        <f t="shared" si="89"/>
        <v>2.554582437427122E-2</v>
      </c>
    </row>
    <row r="264" spans="2:39" x14ac:dyDescent="0.2">
      <c r="B264" s="178" t="s">
        <v>519</v>
      </c>
      <c r="D264" s="49">
        <v>931455.38</v>
      </c>
      <c r="E264" s="147">
        <v>126.09174829067442</v>
      </c>
      <c r="G264" s="49">
        <v>951372.70065568166</v>
      </c>
      <c r="H264" s="147">
        <v>127.89070057271066</v>
      </c>
      <c r="J264" s="148">
        <f t="shared" si="81"/>
        <v>-2.0935350196568336E-2</v>
      </c>
      <c r="K264" s="149">
        <f t="shared" si="81"/>
        <v>-1.4066325964126491E-2</v>
      </c>
      <c r="L264" s="148">
        <f t="shared" si="82"/>
        <v>1.6105823869089431E-2</v>
      </c>
      <c r="M264" s="150">
        <f t="shared" si="83"/>
        <v>9.0547645222140982E-3</v>
      </c>
      <c r="N264" s="49">
        <v>946457.23629219586</v>
      </c>
      <c r="P264" s="148">
        <f t="shared" si="84"/>
        <v>2.0055724435744438E-2</v>
      </c>
      <c r="Q264" s="151">
        <v>1.2948971036290891E-2</v>
      </c>
      <c r="R264" s="49">
        <v>950136.39242547157</v>
      </c>
      <c r="S264" s="148">
        <f t="shared" si="85"/>
        <v>3.7452939674489372E-2</v>
      </c>
      <c r="T264" s="151">
        <v>3.0224979447234901E-2</v>
      </c>
      <c r="U264" s="49">
        <v>966341.12215661851</v>
      </c>
      <c r="W264" s="148">
        <f t="shared" si="86"/>
        <v>3.6803742674330175E-2</v>
      </c>
      <c r="X264" s="151">
        <v>2.9580305418593245E-2</v>
      </c>
      <c r="Y264" s="49">
        <v>965736.42411814048</v>
      </c>
      <c r="AA264" s="49">
        <v>950836.48339992727</v>
      </c>
      <c r="AB264" s="49">
        <v>965736.42411814048</v>
      </c>
      <c r="AC264" s="148">
        <f t="shared" si="87"/>
        <v>3.6803742674330175E-2</v>
      </c>
      <c r="AD264" s="151">
        <v>2.9580305418593245E-2</v>
      </c>
      <c r="AE264" s="49">
        <v>965735</v>
      </c>
      <c r="AF264" s="147">
        <v>129.82138927516547</v>
      </c>
      <c r="AG264" s="152">
        <f t="shared" si="88"/>
        <v>3.6802213757141988E-2</v>
      </c>
      <c r="AH264" s="152">
        <f t="shared" si="88"/>
        <v>2.9578787153408781E-2</v>
      </c>
      <c r="AJ264" s="49">
        <v>987189.02220772021</v>
      </c>
      <c r="AK264" s="147">
        <v>132.7054009021092</v>
      </c>
      <c r="AL264" s="152">
        <f t="shared" si="89"/>
        <v>-2.17324359622042E-2</v>
      </c>
      <c r="AM264" s="151">
        <f t="shared" si="89"/>
        <v>-2.1732435962204311E-2</v>
      </c>
    </row>
    <row r="265" spans="2:39" x14ac:dyDescent="0.2">
      <c r="B265" s="178" t="s">
        <v>520</v>
      </c>
      <c r="D265" s="49">
        <v>505476.12088541308</v>
      </c>
      <c r="E265" s="147">
        <v>130.88919023937751</v>
      </c>
      <c r="G265" s="49">
        <v>480194.66437468899</v>
      </c>
      <c r="H265" s="147">
        <v>123.83133914333428</v>
      </c>
      <c r="J265" s="148">
        <f t="shared" si="81"/>
        <v>5.264834948477759E-2</v>
      </c>
      <c r="K265" s="149">
        <f t="shared" si="81"/>
        <v>5.6995677708643777E-2</v>
      </c>
      <c r="L265" s="148">
        <f t="shared" si="82"/>
        <v>1.3202883600204274E-2</v>
      </c>
      <c r="M265" s="150">
        <f t="shared" si="83"/>
        <v>9.0547645222140982E-3</v>
      </c>
      <c r="N265" s="49">
        <v>512149.86327214597</v>
      </c>
      <c r="P265" s="148">
        <f t="shared" si="84"/>
        <v>1.5835352926484525E-2</v>
      </c>
      <c r="Q265" s="151">
        <v>1.1657313419121795E-2</v>
      </c>
      <c r="R265" s="49">
        <v>513480.51365554391</v>
      </c>
      <c r="S265" s="148">
        <f t="shared" si="85"/>
        <v>3.7637259190279604E-2</v>
      </c>
      <c r="T265" s="151">
        <v>3.3369550401922243E-2</v>
      </c>
      <c r="U265" s="49">
        <v>524500.85666167445</v>
      </c>
      <c r="W265" s="148">
        <f t="shared" si="86"/>
        <v>3.5215139803120188E-2</v>
      </c>
      <c r="X265" s="151">
        <v>3.0957392974111819E-2</v>
      </c>
      <c r="Y265" s="49">
        <v>523276.53314953175</v>
      </c>
      <c r="AA265" s="49">
        <v>492653.49745066528</v>
      </c>
      <c r="AB265" s="49">
        <v>523276.53314953175</v>
      </c>
      <c r="AC265" s="148">
        <f t="shared" si="87"/>
        <v>3.5215139803120188E-2</v>
      </c>
      <c r="AD265" s="151">
        <v>3.0957392974111819E-2</v>
      </c>
      <c r="AE265" s="49">
        <v>523277</v>
      </c>
      <c r="AF265" s="147">
        <v>134.94129872785408</v>
      </c>
      <c r="AG265" s="152">
        <f t="shared" si="88"/>
        <v>3.521606338872374E-2</v>
      </c>
      <c r="AH265" s="152">
        <f t="shared" si="88"/>
        <v>3.0958312761090845E-2</v>
      </c>
      <c r="AJ265" s="49">
        <v>498272.54961878294</v>
      </c>
      <c r="AK265" s="147">
        <v>128.49321672077633</v>
      </c>
      <c r="AL265" s="152">
        <f t="shared" si="89"/>
        <v>5.0182275544473409E-2</v>
      </c>
      <c r="AM265" s="151">
        <f t="shared" si="89"/>
        <v>5.0182275544473409E-2</v>
      </c>
    </row>
    <row r="266" spans="2:39" x14ac:dyDescent="0.2">
      <c r="B266" s="178" t="s">
        <v>521</v>
      </c>
      <c r="D266" s="49">
        <v>278533.98931245401</v>
      </c>
      <c r="E266" s="147">
        <v>113.96966170994762</v>
      </c>
      <c r="G266" s="49">
        <v>289052.35387817986</v>
      </c>
      <c r="H266" s="147">
        <v>117.0565613161248</v>
      </c>
      <c r="J266" s="148">
        <f t="shared" si="81"/>
        <v>-3.6389133057047385E-2</v>
      </c>
      <c r="K266" s="149">
        <f t="shared" si="81"/>
        <v>-2.6371008779598859E-2</v>
      </c>
      <c r="L266" s="148">
        <f t="shared" si="82"/>
        <v>1.952099473106661E-2</v>
      </c>
      <c r="M266" s="150">
        <f t="shared" si="83"/>
        <v>9.0547645222140982E-3</v>
      </c>
      <c r="N266" s="49">
        <v>283971.24985024537</v>
      </c>
      <c r="P266" s="148">
        <f t="shared" si="84"/>
        <v>2.2378417563773567E-2</v>
      </c>
      <c r="Q266" s="151">
        <v>1.1858687627530839E-2</v>
      </c>
      <c r="R266" s="49">
        <v>284767.13923099177</v>
      </c>
      <c r="S266" s="148">
        <f t="shared" si="85"/>
        <v>3.6439280376269423E-2</v>
      </c>
      <c r="T266" s="151">
        <v>2.5774871643098995E-2</v>
      </c>
      <c r="U266" s="49">
        <v>288683.56744333135</v>
      </c>
      <c r="W266" s="148">
        <f t="shared" si="86"/>
        <v>3.6439280376269423E-2</v>
      </c>
      <c r="X266" s="151">
        <v>2.5774871643098995E-2</v>
      </c>
      <c r="Y266" s="49">
        <v>288683.56744333135</v>
      </c>
      <c r="AA266" s="49">
        <v>289286.69448670634</v>
      </c>
      <c r="AB266" s="49">
        <v>288683.56744333135</v>
      </c>
      <c r="AC266" s="148">
        <f t="shared" si="87"/>
        <v>3.6439280376269423E-2</v>
      </c>
      <c r="AD266" s="151">
        <v>2.5774871643098995E-2</v>
      </c>
      <c r="AE266" s="49">
        <v>288684</v>
      </c>
      <c r="AF266" s="147">
        <v>116.90739028275081</v>
      </c>
      <c r="AG266" s="152">
        <f t="shared" si="88"/>
        <v>3.6440833352513691E-2</v>
      </c>
      <c r="AH266" s="152">
        <f t="shared" si="88"/>
        <v>2.5776408640044046E-2</v>
      </c>
      <c r="AJ266" s="49">
        <v>299934.30586685828</v>
      </c>
      <c r="AK266" s="147">
        <v>121.46338887906072</v>
      </c>
      <c r="AL266" s="152">
        <f t="shared" si="89"/>
        <v>-3.7509233344758974E-2</v>
      </c>
      <c r="AM266" s="151">
        <f t="shared" si="89"/>
        <v>-3.7509233344759085E-2</v>
      </c>
    </row>
    <row r="267" spans="2:39" x14ac:dyDescent="0.2">
      <c r="B267" s="178" t="s">
        <v>522</v>
      </c>
      <c r="D267" s="49">
        <v>1014507.599404791</v>
      </c>
      <c r="E267" s="147">
        <v>118.07236116124501</v>
      </c>
      <c r="G267" s="49">
        <v>1006480.4959115578</v>
      </c>
      <c r="H267" s="147">
        <v>116.194865514474</v>
      </c>
      <c r="J267" s="148">
        <f t="shared" si="81"/>
        <v>7.9754188241503154E-3</v>
      </c>
      <c r="K267" s="149">
        <f t="shared" si="81"/>
        <v>1.6158163602651987E-2</v>
      </c>
      <c r="L267" s="148">
        <f t="shared" si="82"/>
        <v>1.7210429101702118E-2</v>
      </c>
      <c r="M267" s="150">
        <f t="shared" si="83"/>
        <v>9.0547645222140982E-3</v>
      </c>
      <c r="N267" s="49">
        <v>1031967.7105174852</v>
      </c>
      <c r="P267" s="148">
        <f t="shared" si="84"/>
        <v>1.9149010274384093E-2</v>
      </c>
      <c r="Q267" s="151">
        <v>1.0942181316998756E-2</v>
      </c>
      <c r="R267" s="49">
        <v>1033934.4158492341</v>
      </c>
      <c r="S267" s="148">
        <f t="shared" si="85"/>
        <v>3.653133192512259E-2</v>
      </c>
      <c r="T267" s="151">
        <v>2.8184529578927808E-2</v>
      </c>
      <c r="U267" s="49">
        <v>1051568.9132592068</v>
      </c>
      <c r="W267" s="148">
        <f t="shared" si="86"/>
        <v>3.5032360523346684E-2</v>
      </c>
      <c r="X267" s="151">
        <v>2.6697628837852427E-2</v>
      </c>
      <c r="Y267" s="49">
        <v>1050048.1953808146</v>
      </c>
      <c r="AA267" s="49">
        <v>1016798.3053348451</v>
      </c>
      <c r="AB267" s="49">
        <v>1050048.1953808146</v>
      </c>
      <c r="AC267" s="148">
        <f t="shared" si="87"/>
        <v>3.5032360523346684E-2</v>
      </c>
      <c r="AD267" s="151">
        <v>2.6697628837852427E-2</v>
      </c>
      <c r="AE267" s="49">
        <v>1050047</v>
      </c>
      <c r="AF267" s="147">
        <v>121.22447523275031</v>
      </c>
      <c r="AG267" s="152">
        <f t="shared" si="88"/>
        <v>3.5031182236643588E-2</v>
      </c>
      <c r="AH267" s="152">
        <f t="shared" si="88"/>
        <v>2.669646003945525E-2</v>
      </c>
      <c r="AJ267" s="49">
        <v>1044371.4602545321</v>
      </c>
      <c r="AK267" s="147">
        <v>120.56925282146113</v>
      </c>
      <c r="AL267" s="152">
        <f t="shared" si="89"/>
        <v>5.4344071639842451E-3</v>
      </c>
      <c r="AM267" s="151">
        <f t="shared" si="89"/>
        <v>5.4344071639842451E-3</v>
      </c>
    </row>
    <row r="268" spans="2:39" x14ac:dyDescent="0.2">
      <c r="B268" s="178" t="s">
        <v>523</v>
      </c>
      <c r="D268" s="49">
        <v>387210.1977226421</v>
      </c>
      <c r="E268" s="147">
        <v>112.28821750705904</v>
      </c>
      <c r="G268" s="49">
        <v>419256.29031060543</v>
      </c>
      <c r="H268" s="147">
        <v>119.93356813464825</v>
      </c>
      <c r="J268" s="148">
        <f t="shared" si="81"/>
        <v>-7.6435567762673351E-2</v>
      </c>
      <c r="K268" s="149">
        <f t="shared" si="81"/>
        <v>-6.3746545245830122E-2</v>
      </c>
      <c r="L268" s="148">
        <f t="shared" si="82"/>
        <v>2.2874988566849774E-2</v>
      </c>
      <c r="M268" s="150">
        <f t="shared" si="83"/>
        <v>9.0547645222140982E-3</v>
      </c>
      <c r="N268" s="49">
        <v>396067.6265685152</v>
      </c>
      <c r="P268" s="148">
        <f t="shared" si="84"/>
        <v>3.2260181731892157E-2</v>
      </c>
      <c r="Q268" s="151">
        <v>1.8269982152147257E-2</v>
      </c>
      <c r="R268" s="49">
        <v>399701.66906961642</v>
      </c>
      <c r="S268" s="148">
        <f t="shared" si="85"/>
        <v>4.2590453237818515E-2</v>
      </c>
      <c r="T268" s="151">
        <v>2.8460247715154985E-2</v>
      </c>
      <c r="U268" s="49">
        <v>403701.65554195474</v>
      </c>
      <c r="W268" s="148">
        <f t="shared" si="86"/>
        <v>4.2246394886284344E-2</v>
      </c>
      <c r="X268" s="151">
        <v>2.8120852378905381E-2</v>
      </c>
      <c r="Y268" s="49">
        <v>403568.43263962906</v>
      </c>
      <c r="AA268" s="49">
        <v>401834.90235679696</v>
      </c>
      <c r="AB268" s="49">
        <v>403568.43263962906</v>
      </c>
      <c r="AC268" s="148">
        <f t="shared" si="87"/>
        <v>4.2246394886284344E-2</v>
      </c>
      <c r="AD268" s="151">
        <v>2.8120852378905381E-2</v>
      </c>
      <c r="AE268" s="49">
        <v>403569</v>
      </c>
      <c r="AF268" s="147">
        <v>115.44602019608031</v>
      </c>
      <c r="AG268" s="152">
        <f t="shared" si="88"/>
        <v>4.2247860137907933E-2</v>
      </c>
      <c r="AH268" s="152">
        <f t="shared" si="88"/>
        <v>2.81222977720057E-2</v>
      </c>
      <c r="AJ268" s="49">
        <v>435040.02900326543</v>
      </c>
      <c r="AK268" s="147">
        <v>124.44870635359591</v>
      </c>
      <c r="AL268" s="152">
        <f t="shared" si="89"/>
        <v>-7.2340536284373091E-2</v>
      </c>
      <c r="AM268" s="151">
        <f t="shared" si="89"/>
        <v>-7.2340536284373091E-2</v>
      </c>
    </row>
    <row r="269" spans="2:39" x14ac:dyDescent="0.2">
      <c r="B269" s="178" t="s">
        <v>524</v>
      </c>
      <c r="D269" s="49">
        <v>295588.31321250001</v>
      </c>
      <c r="E269" s="147">
        <v>125.79890922266736</v>
      </c>
      <c r="G269" s="49">
        <v>314443.80410981853</v>
      </c>
      <c r="H269" s="147">
        <v>132.0367544824239</v>
      </c>
      <c r="J269" s="148">
        <f t="shared" si="81"/>
        <v>-5.9964580795916378E-2</v>
      </c>
      <c r="K269" s="149">
        <f t="shared" si="81"/>
        <v>-4.7243248928743542E-2</v>
      </c>
      <c r="L269" s="148">
        <f t="shared" si="82"/>
        <v>2.2800184113262123E-2</v>
      </c>
      <c r="M269" s="150">
        <f t="shared" si="83"/>
        <v>9.0547645222140982E-3</v>
      </c>
      <c r="N269" s="49">
        <v>302327.78117547359</v>
      </c>
      <c r="P269" s="148">
        <f t="shared" si="84"/>
        <v>3.0727668958081322E-2</v>
      </c>
      <c r="Q269" s="151">
        <v>1.6965259269826616E-2</v>
      </c>
      <c r="R269" s="49">
        <v>304671.05304877134</v>
      </c>
      <c r="S269" s="148">
        <f t="shared" si="85"/>
        <v>3.9707315816303268E-2</v>
      </c>
      <c r="T269" s="151">
        <v>2.5825008717083042E-2</v>
      </c>
      <c r="U269" s="49">
        <v>307325.33171683713</v>
      </c>
      <c r="W269" s="148">
        <f t="shared" si="86"/>
        <v>3.9707315816303268E-2</v>
      </c>
      <c r="X269" s="151">
        <v>2.5825008717083042E-2</v>
      </c>
      <c r="Y269" s="49">
        <v>307325.33171683713</v>
      </c>
      <c r="AA269" s="49">
        <v>308590.91327317309</v>
      </c>
      <c r="AB269" s="49">
        <v>307325.33171683713</v>
      </c>
      <c r="AC269" s="148">
        <f t="shared" si="87"/>
        <v>3.9707315816303268E-2</v>
      </c>
      <c r="AD269" s="151">
        <v>2.5825008717083042E-2</v>
      </c>
      <c r="AE269" s="49">
        <v>307326</v>
      </c>
      <c r="AF269" s="147">
        <v>129.04794776587028</v>
      </c>
      <c r="AG269" s="152">
        <f t="shared" si="88"/>
        <v>3.9709576674168856E-2</v>
      </c>
      <c r="AH269" s="152">
        <f t="shared" si="88"/>
        <v>2.582723938768039E-2</v>
      </c>
      <c r="AJ269" s="49">
        <v>326281.66785163258</v>
      </c>
      <c r="AK269" s="147">
        <v>137.00754127499306</v>
      </c>
      <c r="AL269" s="152">
        <f t="shared" si="89"/>
        <v>-5.809602475200093E-2</v>
      </c>
      <c r="AM269" s="151">
        <f t="shared" si="89"/>
        <v>-5.809602475200093E-2</v>
      </c>
    </row>
    <row r="270" spans="2:39" x14ac:dyDescent="0.2">
      <c r="B270" s="178" t="s">
        <v>525</v>
      </c>
      <c r="D270" s="49">
        <v>191650.49833829998</v>
      </c>
      <c r="E270" s="147">
        <v>113.31690297005993</v>
      </c>
      <c r="G270" s="49">
        <v>200902.03429971478</v>
      </c>
      <c r="H270" s="147">
        <v>117.2542805932392</v>
      </c>
      <c r="J270" s="148">
        <f t="shared" si="81"/>
        <v>-4.604998647058467E-2</v>
      </c>
      <c r="K270" s="149">
        <f t="shared" si="81"/>
        <v>-3.3579819885964146E-2</v>
      </c>
      <c r="L270" s="148">
        <f t="shared" si="82"/>
        <v>2.2289799898270068E-2</v>
      </c>
      <c r="M270" s="150">
        <f t="shared" si="83"/>
        <v>9.0547645222140982E-3</v>
      </c>
      <c r="N270" s="49">
        <v>195922.34959666443</v>
      </c>
      <c r="P270" s="148">
        <f t="shared" si="84"/>
        <v>2.8118548779069386E-2</v>
      </c>
      <c r="Q270" s="151">
        <v>1.4852259606071838E-2</v>
      </c>
      <c r="R270" s="49">
        <v>197039.43222435843</v>
      </c>
      <c r="S270" s="148">
        <f t="shared" si="85"/>
        <v>3.8255084450893762E-2</v>
      </c>
      <c r="T270" s="151">
        <v>2.4857998869646902E-2</v>
      </c>
      <c r="U270" s="49">
        <v>198982.10433728751</v>
      </c>
      <c r="W270" s="148">
        <f t="shared" si="86"/>
        <v>3.8034105898649084E-2</v>
      </c>
      <c r="X270" s="151">
        <v>2.4639871705871563E-2</v>
      </c>
      <c r="Y270" s="49">
        <v>198939.75368762773</v>
      </c>
      <c r="AA270" s="49">
        <v>196297.69901716575</v>
      </c>
      <c r="AB270" s="49">
        <v>198939.75368762773</v>
      </c>
      <c r="AC270" s="148">
        <f t="shared" si="87"/>
        <v>3.8034105898649084E-2</v>
      </c>
      <c r="AD270" s="151">
        <v>2.4639871705871563E-2</v>
      </c>
      <c r="AE270" s="49">
        <v>198939</v>
      </c>
      <c r="AF270" s="147">
        <v>116.10857703978725</v>
      </c>
      <c r="AG270" s="152">
        <f t="shared" si="88"/>
        <v>3.803017328363234E-2</v>
      </c>
      <c r="AH270" s="152">
        <f t="shared" si="88"/>
        <v>2.4635989835205097E-2</v>
      </c>
      <c r="AJ270" s="49">
        <v>208465.39181037087</v>
      </c>
      <c r="AK270" s="147">
        <v>121.66855169244783</v>
      </c>
      <c r="AL270" s="152">
        <f t="shared" si="89"/>
        <v>-4.5697713791440719E-2</v>
      </c>
      <c r="AM270" s="151">
        <f t="shared" si="89"/>
        <v>-4.5697713791440719E-2</v>
      </c>
    </row>
    <row r="271" spans="2:39" x14ac:dyDescent="0.2">
      <c r="B271" s="178" t="s">
        <v>526</v>
      </c>
      <c r="D271" s="49">
        <v>234477.67113029998</v>
      </c>
      <c r="E271" s="147">
        <v>127.64635333822918</v>
      </c>
      <c r="G271" s="49">
        <v>245102.08567459715</v>
      </c>
      <c r="H271" s="147">
        <v>131.73758339835885</v>
      </c>
      <c r="J271" s="148">
        <f t="shared" si="81"/>
        <v>-4.3346895702888411E-2</v>
      </c>
      <c r="K271" s="149">
        <f t="shared" si="81"/>
        <v>-3.1055906405678346E-2</v>
      </c>
      <c r="L271" s="148">
        <f t="shared" si="82"/>
        <v>2.2189865932816799E-2</v>
      </c>
      <c r="M271" s="150">
        <f t="shared" si="83"/>
        <v>9.0547645222140982E-3</v>
      </c>
      <c r="N271" s="49">
        <v>239680.69921692045</v>
      </c>
      <c r="P271" s="148">
        <f t="shared" si="84"/>
        <v>3.9048547145524859E-2</v>
      </c>
      <c r="Q271" s="151">
        <v>2.586828766855831E-2</v>
      </c>
      <c r="R271" s="49">
        <v>243633.68352600437</v>
      </c>
      <c r="S271" s="148">
        <f t="shared" si="85"/>
        <v>4.9204118016339171E-2</v>
      </c>
      <c r="T271" s="151">
        <v>3.5895035820182386E-2</v>
      </c>
      <c r="U271" s="49">
        <v>246014.93813279161</v>
      </c>
      <c r="W271" s="148">
        <f t="shared" si="86"/>
        <v>4.8244791961862932E-2</v>
      </c>
      <c r="X271" s="151">
        <v>3.4947878750837491E-2</v>
      </c>
      <c r="Y271" s="49">
        <v>245789.99759368339</v>
      </c>
      <c r="AA271" s="49">
        <v>241457.75235095681</v>
      </c>
      <c r="AB271" s="49">
        <v>245789.99759368339</v>
      </c>
      <c r="AC271" s="148">
        <f t="shared" si="87"/>
        <v>4.8244791961862932E-2</v>
      </c>
      <c r="AD271" s="151">
        <v>3.4947878750837491E-2</v>
      </c>
      <c r="AE271" s="49">
        <v>245790</v>
      </c>
      <c r="AF271" s="147">
        <v>132.10732391102832</v>
      </c>
      <c r="AG271" s="152">
        <f t="shared" si="88"/>
        <v>4.824480222431804E-2</v>
      </c>
      <c r="AH271" s="152">
        <f t="shared" si="88"/>
        <v>3.4947888883114064E-2</v>
      </c>
      <c r="AJ271" s="49">
        <v>254329.4422169349</v>
      </c>
      <c r="AK271" s="147">
        <v>136.69710729917318</v>
      </c>
      <c r="AL271" s="152">
        <f t="shared" si="89"/>
        <v>-3.357630222635033E-2</v>
      </c>
      <c r="AM271" s="151">
        <f t="shared" si="89"/>
        <v>-3.3576302226350219E-2</v>
      </c>
    </row>
    <row r="272" spans="2:39" x14ac:dyDescent="0.2">
      <c r="B272" s="178"/>
      <c r="D272" s="1"/>
      <c r="G272" s="1"/>
      <c r="N272" s="1"/>
      <c r="P272" s="47"/>
      <c r="R272" s="1"/>
      <c r="T272" s="46"/>
      <c r="U272" s="1"/>
      <c r="W272" s="47"/>
      <c r="X272" s="46"/>
      <c r="Y272" s="1"/>
      <c r="AA272" s="1"/>
      <c r="AB272" s="1"/>
      <c r="AC272" s="47"/>
      <c r="AD272" s="46"/>
      <c r="AE272" s="1"/>
      <c r="AF272" s="68"/>
      <c r="AJ272" s="1"/>
      <c r="AK272" s="68"/>
    </row>
    <row r="273" spans="2:39" x14ac:dyDescent="0.2">
      <c r="B273" s="178" t="s">
        <v>12</v>
      </c>
      <c r="D273" s="153">
        <f>SUM(D260:D271)</f>
        <v>7066757.8168227132</v>
      </c>
      <c r="E273" s="154">
        <v>123.26633557446746</v>
      </c>
      <c r="G273" s="153">
        <f>SUM(G260:G271)</f>
        <v>7066757.8168227207</v>
      </c>
      <c r="H273" s="154">
        <v>122.35144916054557</v>
      </c>
      <c r="J273" s="148">
        <f>D273/G273-1</f>
        <v>-9.9920072216264089E-16</v>
      </c>
      <c r="K273" s="149">
        <f>E273/H273-1</f>
        <v>7.4775282205394866E-3</v>
      </c>
      <c r="L273" s="148">
        <f>N273/$D273-1</f>
        <v>1.6489980783724434E-2</v>
      </c>
      <c r="M273" s="150">
        <f>M$219</f>
        <v>9.0547645222140982E-3</v>
      </c>
      <c r="N273" s="153">
        <f>SUM(N260:N271)</f>
        <v>7183288.5174253546</v>
      </c>
      <c r="P273" s="148">
        <f>R273/$D273-1</f>
        <v>1.9931579383387188E-2</v>
      </c>
      <c r="Q273" s="151">
        <v>1.2361616824192234E-2</v>
      </c>
      <c r="R273" s="153">
        <f>SUM(R260:R271)</f>
        <v>7207609.4612318873</v>
      </c>
      <c r="S273" s="148">
        <f>U273/$D273-1</f>
        <v>3.7625576473071076E-2</v>
      </c>
      <c r="T273" s="151">
        <v>2.9924288540489341E-2</v>
      </c>
      <c r="U273" s="153">
        <f>SUM(U260:U271)</f>
        <v>7332648.6534762494</v>
      </c>
      <c r="W273" s="148">
        <f>Y273/$D273-1</f>
        <v>3.6364238910274294E-2</v>
      </c>
      <c r="X273" s="151">
        <v>2.8672312662650468E-2</v>
      </c>
      <c r="Y273" s="153">
        <f>SUM(Y260:Y271)</f>
        <v>7323735.086394703</v>
      </c>
      <c r="AA273" s="153">
        <f>SUM(AA260:AA271)</f>
        <v>7109762.5173364859</v>
      </c>
      <c r="AB273" s="153">
        <f>SUM(AB260:AB271)</f>
        <v>7323735.086394703</v>
      </c>
      <c r="AC273" s="148">
        <f>AB273/$D273-1</f>
        <v>3.6364238910274294E-2</v>
      </c>
      <c r="AD273" s="151">
        <v>2.8672312662650468E-2</v>
      </c>
      <c r="AE273" s="153">
        <f>SUM(AE260:AE271)</f>
        <v>7323728</v>
      </c>
      <c r="AF273" s="154">
        <v>126.80054379740226</v>
      </c>
      <c r="AG273" s="152">
        <f t="shared" ref="AG273:AH273" si="90">AE273/D273 - 1</f>
        <v>3.6363236131505605E-2</v>
      </c>
      <c r="AH273" s="152">
        <f t="shared" si="90"/>
        <v>2.8671317326535606E-2</v>
      </c>
      <c r="AJ273" s="153">
        <f>SUM(AJ260:AJ271)</f>
        <v>7332800.0000000037</v>
      </c>
      <c r="AK273" s="154">
        <v>126.95761332993139</v>
      </c>
      <c r="AL273" s="152">
        <f t="shared" ref="AL273:AM273" si="91">AE273/AJ273-1</f>
        <v>-1.2371808858830935E-3</v>
      </c>
      <c r="AM273" s="151">
        <f t="shared" si="91"/>
        <v>-1.2371808858832045E-3</v>
      </c>
    </row>
    <row r="274" spans="2:39" x14ac:dyDescent="0.2">
      <c r="B274" s="178"/>
      <c r="D274" s="1"/>
      <c r="G274" s="1"/>
      <c r="N274" s="1"/>
      <c r="P274" s="47"/>
      <c r="R274" s="1"/>
      <c r="T274" s="46"/>
      <c r="U274" s="1"/>
      <c r="W274" s="47"/>
      <c r="X274" s="46"/>
      <c r="Y274" s="1"/>
      <c r="AA274" s="1"/>
      <c r="AB274" s="1"/>
      <c r="AC274" s="47"/>
      <c r="AD274" s="46"/>
      <c r="AE274" s="1"/>
      <c r="AF274" s="68"/>
      <c r="AJ274" s="1"/>
      <c r="AK274" s="68"/>
    </row>
    <row r="275" spans="2:39" x14ac:dyDescent="0.2">
      <c r="B275" s="38" t="s">
        <v>527</v>
      </c>
      <c r="D275" s="1"/>
      <c r="G275" s="1"/>
      <c r="N275" s="1"/>
      <c r="P275" s="47"/>
      <c r="R275" s="1"/>
      <c r="T275" s="46"/>
      <c r="U275" s="1"/>
      <c r="W275" s="47"/>
      <c r="X275" s="46"/>
      <c r="Y275" s="1"/>
      <c r="AA275" s="1"/>
      <c r="AB275" s="1"/>
      <c r="AC275" s="47"/>
      <c r="AD275" s="46"/>
      <c r="AE275" s="1"/>
      <c r="AF275" s="68"/>
      <c r="AJ275" s="1"/>
      <c r="AK275" s="68"/>
    </row>
    <row r="276" spans="2:39" x14ac:dyDescent="0.2">
      <c r="B276" s="178"/>
      <c r="D276" s="1"/>
      <c r="G276" s="1"/>
      <c r="N276" s="1"/>
      <c r="P276" s="47"/>
      <c r="R276" s="1"/>
      <c r="T276" s="46"/>
      <c r="U276" s="1"/>
      <c r="W276" s="47"/>
      <c r="X276" s="46"/>
      <c r="Y276" s="1"/>
      <c r="AA276" s="1"/>
      <c r="AB276" s="1"/>
      <c r="AC276" s="47"/>
      <c r="AD276" s="46"/>
      <c r="AE276" s="1"/>
      <c r="AF276" s="68"/>
      <c r="AJ276" s="1"/>
      <c r="AK276" s="68"/>
    </row>
    <row r="277" spans="2:39" x14ac:dyDescent="0.2">
      <c r="B277" s="178" t="s">
        <v>528</v>
      </c>
      <c r="D277" s="49">
        <v>428744</v>
      </c>
      <c r="E277" s="147">
        <v>132.0912423590116</v>
      </c>
      <c r="G277" s="49">
        <v>410732.2943331243</v>
      </c>
      <c r="H277" s="147">
        <v>126.20820447256322</v>
      </c>
      <c r="J277" s="148">
        <f t="shared" ref="J277:K289" si="92">D277/G277-1</f>
        <v>4.3852664899700633E-2</v>
      </c>
      <c r="K277" s="149">
        <f t="shared" si="92"/>
        <v>4.661375154677283E-2</v>
      </c>
      <c r="L277" s="148">
        <f t="shared" ref="L277:L289" si="93">N277/$D277-1</f>
        <v>1.1698155976588964E-2</v>
      </c>
      <c r="M277" s="150">
        <f t="shared" ref="M277:M289" si="94">M$219</f>
        <v>9.0547645222140982E-3</v>
      </c>
      <c r="N277" s="49">
        <v>433759.5141860267</v>
      </c>
      <c r="P277" s="148">
        <f t="shared" ref="P277:P289" si="95">R277/$D277-1</f>
        <v>1.1698155976588964E-2</v>
      </c>
      <c r="Q277" s="151">
        <v>9.0291806595665935E-3</v>
      </c>
      <c r="R277" s="49">
        <v>433759.5141860267</v>
      </c>
      <c r="S277" s="148">
        <f t="shared" ref="S277:S289" si="96">U277/$D277-1</f>
        <v>3.5655436588443168E-2</v>
      </c>
      <c r="T277" s="151">
        <v>3.2923259228164747E-2</v>
      </c>
      <c r="U277" s="49">
        <v>444031.0545046755</v>
      </c>
      <c r="W277" s="148">
        <f t="shared" ref="W277:W289" si="97">Y277/$D277-1</f>
        <v>3.3258907863197518E-2</v>
      </c>
      <c r="X277" s="151">
        <v>3.0533052819488038E-2</v>
      </c>
      <c r="Y277" s="49">
        <v>443003.55719289876</v>
      </c>
      <c r="AA277" s="49">
        <v>422590.64723319968</v>
      </c>
      <c r="AB277" s="49">
        <v>443003.55719289876</v>
      </c>
      <c r="AC277" s="148">
        <f t="shared" ref="AC277:AC289" si="98">AB277/$D277-1</f>
        <v>3.3258907863197518E-2</v>
      </c>
      <c r="AD277" s="151">
        <v>3.0533052819488038E-2</v>
      </c>
      <c r="AE277" s="49">
        <v>443002</v>
      </c>
      <c r="AF277" s="147">
        <v>136.12391275083979</v>
      </c>
      <c r="AG277" s="152">
        <f t="shared" ref="AG277:AH289" si="99">AE277/D277 - 1</f>
        <v>3.3255275875580859E-2</v>
      </c>
      <c r="AH277" s="152">
        <f t="shared" si="99"/>
        <v>3.052943041346956E-2</v>
      </c>
      <c r="AJ277" s="49">
        <v>426195.13020754349</v>
      </c>
      <c r="AK277" s="147">
        <v>130.9595638827916</v>
      </c>
      <c r="AL277" s="152">
        <f t="shared" ref="AL277:AM289" si="100">AE277/AJ277-1</f>
        <v>3.9434682851190894E-2</v>
      </c>
      <c r="AM277" s="151">
        <f t="shared" si="100"/>
        <v>3.9434682851191116E-2</v>
      </c>
    </row>
    <row r="278" spans="2:39" x14ac:dyDescent="0.2">
      <c r="B278" s="178" t="s">
        <v>529</v>
      </c>
      <c r="D278" s="49">
        <v>561892</v>
      </c>
      <c r="E278" s="147">
        <v>125.52018795011378</v>
      </c>
      <c r="G278" s="49">
        <v>578891.08366672473</v>
      </c>
      <c r="H278" s="147">
        <v>128.68039306198162</v>
      </c>
      <c r="J278" s="148">
        <f t="shared" si="92"/>
        <v>-2.9364908436750659E-2</v>
      </c>
      <c r="K278" s="149">
        <f t="shared" si="92"/>
        <v>-2.455855967385534E-2</v>
      </c>
      <c r="L278" s="148">
        <f t="shared" si="93"/>
        <v>1.4046382329820473E-2</v>
      </c>
      <c r="M278" s="150">
        <f t="shared" si="94"/>
        <v>9.0547645222140982E-3</v>
      </c>
      <c r="N278" s="49">
        <v>569784.54986006743</v>
      </c>
      <c r="P278" s="148">
        <f t="shared" si="95"/>
        <v>2.0616240348825254E-2</v>
      </c>
      <c r="Q278" s="151">
        <v>1.558729919316626E-2</v>
      </c>
      <c r="R278" s="49">
        <v>573476.10052208207</v>
      </c>
      <c r="S278" s="148">
        <f t="shared" si="96"/>
        <v>3.8635179884422444E-2</v>
      </c>
      <c r="T278" s="151">
        <v>3.3517452970679651E-2</v>
      </c>
      <c r="U278" s="49">
        <v>583600.79849561793</v>
      </c>
      <c r="W278" s="148">
        <f t="shared" si="97"/>
        <v>3.7780919198854512E-2</v>
      </c>
      <c r="X278" s="151">
        <v>3.2667401532965767E-2</v>
      </c>
      <c r="Y278" s="49">
        <v>583120.79625048279</v>
      </c>
      <c r="AA278" s="49">
        <v>571794.25683125935</v>
      </c>
      <c r="AB278" s="49">
        <v>583120.79625048279</v>
      </c>
      <c r="AC278" s="148">
        <f t="shared" si="98"/>
        <v>3.7780919198854512E-2</v>
      </c>
      <c r="AD278" s="151">
        <v>3.2667401532965767E-2</v>
      </c>
      <c r="AE278" s="49">
        <v>583121</v>
      </c>
      <c r="AF278" s="147">
        <v>129.62065162139402</v>
      </c>
      <c r="AG278" s="152">
        <f t="shared" si="99"/>
        <v>3.7781281812163225E-2</v>
      </c>
      <c r="AH278" s="152">
        <f t="shared" si="99"/>
        <v>3.2667762359549046E-2</v>
      </c>
      <c r="AJ278" s="49">
        <v>600684.59233259864</v>
      </c>
      <c r="AK278" s="147">
        <v>133.52482293912047</v>
      </c>
      <c r="AL278" s="152">
        <f t="shared" si="100"/>
        <v>-2.923929222888022E-2</v>
      </c>
      <c r="AM278" s="151">
        <f t="shared" si="100"/>
        <v>-2.9239292228880331E-2</v>
      </c>
    </row>
    <row r="279" spans="2:39" x14ac:dyDescent="0.2">
      <c r="B279" s="178" t="s">
        <v>530</v>
      </c>
      <c r="D279" s="49">
        <v>330785</v>
      </c>
      <c r="E279" s="147">
        <v>128.653899482833</v>
      </c>
      <c r="G279" s="49">
        <v>331097.2094961956</v>
      </c>
      <c r="H279" s="147">
        <v>128.40904197756859</v>
      </c>
      <c r="J279" s="148">
        <f t="shared" si="92"/>
        <v>-9.4295417551437666E-4</v>
      </c>
      <c r="K279" s="149">
        <f t="shared" si="92"/>
        <v>1.9068556348795784E-3</v>
      </c>
      <c r="L279" s="148">
        <f t="shared" si="93"/>
        <v>1.1847664251857237E-2</v>
      </c>
      <c r="M279" s="150">
        <f t="shared" si="94"/>
        <v>9.0547645222140982E-3</v>
      </c>
      <c r="N279" s="49">
        <v>334704.02961955057</v>
      </c>
      <c r="P279" s="148">
        <f t="shared" si="95"/>
        <v>2.168335333934901E-2</v>
      </c>
      <c r="Q279" s="151">
        <v>1.8777291536210994E-2</v>
      </c>
      <c r="R279" s="49">
        <v>337957.52803435654</v>
      </c>
      <c r="S279" s="148">
        <f t="shared" si="96"/>
        <v>4.088109179921906E-2</v>
      </c>
      <c r="T279" s="151">
        <v>3.7920424218016224E-2</v>
      </c>
      <c r="U279" s="49">
        <v>344307.8519508047</v>
      </c>
      <c r="W279" s="148">
        <f t="shared" si="97"/>
        <v>4.0296701938735913E-2</v>
      </c>
      <c r="X279" s="151">
        <v>3.733769658785735E-2</v>
      </c>
      <c r="Y279" s="49">
        <v>344114.54455080477</v>
      </c>
      <c r="AA279" s="49">
        <v>330862.53624718974</v>
      </c>
      <c r="AB279" s="49">
        <v>344114.54455080477</v>
      </c>
      <c r="AC279" s="148">
        <f t="shared" si="98"/>
        <v>4.0296701938735913E-2</v>
      </c>
      <c r="AD279" s="151">
        <v>3.733769658785735E-2</v>
      </c>
      <c r="AE279" s="49">
        <v>344114</v>
      </c>
      <c r="AF279" s="147">
        <v>133.45732855406851</v>
      </c>
      <c r="AG279" s="152">
        <f t="shared" si="99"/>
        <v>4.0295055700832805E-2</v>
      </c>
      <c r="AH279" s="152">
        <f t="shared" si="99"/>
        <v>3.7336055032490156E-2</v>
      </c>
      <c r="AJ279" s="49">
        <v>343562.02387664339</v>
      </c>
      <c r="AK279" s="147">
        <v>133.24325630228918</v>
      </c>
      <c r="AL279" s="152">
        <f t="shared" si="100"/>
        <v>1.6066272899672995E-3</v>
      </c>
      <c r="AM279" s="151">
        <f t="shared" si="100"/>
        <v>1.6066272899670775E-3</v>
      </c>
    </row>
    <row r="280" spans="2:39" x14ac:dyDescent="0.2">
      <c r="B280" s="178" t="s">
        <v>531</v>
      </c>
      <c r="D280" s="49">
        <v>727246.42084974214</v>
      </c>
      <c r="E280" s="147">
        <v>127.01130678638282</v>
      </c>
      <c r="G280" s="49">
        <v>709310.50856990262</v>
      </c>
      <c r="H280" s="147">
        <v>123.23953554632209</v>
      </c>
      <c r="J280" s="148">
        <f t="shared" si="92"/>
        <v>2.5286404280124852E-2</v>
      </c>
      <c r="K280" s="149">
        <f t="shared" si="92"/>
        <v>3.0605204923407348E-2</v>
      </c>
      <c r="L280" s="148">
        <f t="shared" si="93"/>
        <v>1.4223575515349474E-2</v>
      </c>
      <c r="M280" s="150">
        <f t="shared" si="94"/>
        <v>9.0547645222140982E-3</v>
      </c>
      <c r="N280" s="49">
        <v>737590.46523496613</v>
      </c>
      <c r="P280" s="148">
        <f t="shared" si="95"/>
        <v>1.6053285975585529E-2</v>
      </c>
      <c r="Q280" s="151">
        <v>1.0809585628217544E-2</v>
      </c>
      <c r="R280" s="49">
        <v>738921.11561836407</v>
      </c>
      <c r="S280" s="148">
        <f t="shared" si="96"/>
        <v>3.7032911915016342E-2</v>
      </c>
      <c r="T280" s="151">
        <v>3.1680938829057981E-2</v>
      </c>
      <c r="U280" s="49">
        <v>754178.47349358152</v>
      </c>
      <c r="W280" s="148">
        <f t="shared" si="97"/>
        <v>3.5365144063340681E-2</v>
      </c>
      <c r="X280" s="151">
        <v>3.002177807996631E-2</v>
      </c>
      <c r="Y280" s="49">
        <v>752965.59529264213</v>
      </c>
      <c r="AA280" s="49">
        <v>721638.71321982204</v>
      </c>
      <c r="AB280" s="49">
        <v>752965.59529264213</v>
      </c>
      <c r="AC280" s="148">
        <f t="shared" si="98"/>
        <v>3.5365144063340681E-2</v>
      </c>
      <c r="AD280" s="151">
        <v>3.002177807996631E-2</v>
      </c>
      <c r="AE280" s="49">
        <v>752964</v>
      </c>
      <c r="AF280" s="147">
        <v>130.82413487739257</v>
      </c>
      <c r="AG280" s="152">
        <f t="shared" si="99"/>
        <v>3.5362950456611975E-2</v>
      </c>
      <c r="AH280" s="152">
        <f t="shared" si="99"/>
        <v>3.0019595794116505E-2</v>
      </c>
      <c r="AJ280" s="49">
        <v>736013.91643274215</v>
      </c>
      <c r="AK280" s="147">
        <v>127.8791334977967</v>
      </c>
      <c r="AL280" s="152">
        <f t="shared" si="100"/>
        <v>2.302956939919043E-2</v>
      </c>
      <c r="AM280" s="151">
        <f t="shared" si="100"/>
        <v>2.3029569399190652E-2</v>
      </c>
    </row>
    <row r="281" spans="2:39" x14ac:dyDescent="0.2">
      <c r="B281" s="178" t="s">
        <v>532</v>
      </c>
      <c r="D281" s="49">
        <v>548247</v>
      </c>
      <c r="E281" s="147">
        <v>124.54178254851705</v>
      </c>
      <c r="G281" s="49">
        <v>556612.92325573449</v>
      </c>
      <c r="H281" s="147">
        <v>125.61683850442752</v>
      </c>
      <c r="J281" s="148">
        <f t="shared" si="92"/>
        <v>-1.5030055728495584E-2</v>
      </c>
      <c r="K281" s="149">
        <f t="shared" si="92"/>
        <v>-8.5582153532114402E-3</v>
      </c>
      <c r="L281" s="148">
        <f t="shared" si="93"/>
        <v>1.5646971164459345E-2</v>
      </c>
      <c r="M281" s="150">
        <f t="shared" si="94"/>
        <v>9.0547645222140982E-3</v>
      </c>
      <c r="N281" s="49">
        <v>556825.40500000131</v>
      </c>
      <c r="P281" s="148">
        <f t="shared" si="95"/>
        <v>1.6777831281800104E-2</v>
      </c>
      <c r="Q281" s="151">
        <v>1.0140604645717088E-2</v>
      </c>
      <c r="R281" s="49">
        <v>557445.39566675306</v>
      </c>
      <c r="S281" s="148">
        <f t="shared" si="96"/>
        <v>3.5655436588443168E-2</v>
      </c>
      <c r="T281" s="151">
        <v>2.8894982497047916E-2</v>
      </c>
      <c r="U281" s="49">
        <v>567794.98614330415</v>
      </c>
      <c r="W281" s="148">
        <f t="shared" si="97"/>
        <v>3.4792953739390953E-2</v>
      </c>
      <c r="X281" s="151">
        <v>2.8038129682367963E-2</v>
      </c>
      <c r="Y281" s="49">
        <v>567322.13250875985</v>
      </c>
      <c r="AA281" s="49">
        <v>554309.79167399846</v>
      </c>
      <c r="AB281" s="49">
        <v>567322.13250875985</v>
      </c>
      <c r="AC281" s="148">
        <f t="shared" si="98"/>
        <v>3.4792953739390953E-2</v>
      </c>
      <c r="AD281" s="151">
        <v>2.8038129682367963E-2</v>
      </c>
      <c r="AE281" s="49">
        <v>567321</v>
      </c>
      <c r="AF281" s="147">
        <v>128.03344561302569</v>
      </c>
      <c r="AG281" s="152">
        <f t="shared" si="99"/>
        <v>3.4790888048634949E-2</v>
      </c>
      <c r="AH281" s="152">
        <f t="shared" si="99"/>
        <v>2.8036077475833476E-2</v>
      </c>
      <c r="AJ281" s="49">
        <v>577567.72616904904</v>
      </c>
      <c r="AK281" s="147">
        <v>130.34593476409978</v>
      </c>
      <c r="AL281" s="152">
        <f t="shared" si="100"/>
        <v>-1.774116818648197E-2</v>
      </c>
      <c r="AM281" s="151">
        <f t="shared" si="100"/>
        <v>-1.7741168186481859E-2</v>
      </c>
    </row>
    <row r="282" spans="2:39" x14ac:dyDescent="0.2">
      <c r="B282" s="178" t="s">
        <v>533</v>
      </c>
      <c r="D282" s="49">
        <v>459525.99127909966</v>
      </c>
      <c r="E282" s="147">
        <v>124.2977012525902</v>
      </c>
      <c r="G282" s="49">
        <v>444142.16445605119</v>
      </c>
      <c r="H282" s="147">
        <v>119.54968463551316</v>
      </c>
      <c r="J282" s="148">
        <f t="shared" si="92"/>
        <v>3.463716812811346E-2</v>
      </c>
      <c r="K282" s="149">
        <f t="shared" si="92"/>
        <v>3.9715843931775741E-2</v>
      </c>
      <c r="L282" s="148">
        <f t="shared" si="93"/>
        <v>1.3991910464510982E-2</v>
      </c>
      <c r="M282" s="150">
        <f t="shared" si="94"/>
        <v>9.0547645222140982E-3</v>
      </c>
      <c r="N282" s="49">
        <v>465955.63780519244</v>
      </c>
      <c r="P282" s="148">
        <f t="shared" si="95"/>
        <v>1.3991910464510982E-2</v>
      </c>
      <c r="Q282" s="151">
        <v>9.038887760431491E-3</v>
      </c>
      <c r="R282" s="49">
        <v>465955.63780519244</v>
      </c>
      <c r="S282" s="148">
        <f t="shared" si="96"/>
        <v>3.5655436588443168E-2</v>
      </c>
      <c r="T282" s="151">
        <v>3.059659456210384E-2</v>
      </c>
      <c r="U282" s="49">
        <v>475910.59112189309</v>
      </c>
      <c r="W282" s="148">
        <f t="shared" si="97"/>
        <v>3.4018803509958229E-2</v>
      </c>
      <c r="X282" s="151">
        <v>2.8967955907156506E-2</v>
      </c>
      <c r="Y282" s="49">
        <v>475158.51568414213</v>
      </c>
      <c r="AA282" s="49">
        <v>457356.51132584916</v>
      </c>
      <c r="AB282" s="49">
        <v>475158.51568414213</v>
      </c>
      <c r="AC282" s="148">
        <f t="shared" si="98"/>
        <v>3.4018803509958229E-2</v>
      </c>
      <c r="AD282" s="151">
        <v>2.8967955907156506E-2</v>
      </c>
      <c r="AE282" s="49">
        <v>475158</v>
      </c>
      <c r="AF282" s="147">
        <v>127.89821277520734</v>
      </c>
      <c r="AG282" s="152">
        <f t="shared" si="99"/>
        <v>3.4017681301091063E-2</v>
      </c>
      <c r="AH282" s="152">
        <f t="shared" si="99"/>
        <v>2.8966839179916937E-2</v>
      </c>
      <c r="AJ282" s="49">
        <v>460862.78148238902</v>
      </c>
      <c r="AK282" s="147">
        <v>124.05037079499552</v>
      </c>
      <c r="AL282" s="152">
        <f t="shared" si="100"/>
        <v>3.1018383544945127E-2</v>
      </c>
      <c r="AM282" s="151">
        <f t="shared" si="100"/>
        <v>3.1018383544945127E-2</v>
      </c>
    </row>
    <row r="283" spans="2:39" x14ac:dyDescent="0.2">
      <c r="B283" s="178" t="s">
        <v>534</v>
      </c>
      <c r="D283" s="49">
        <v>557650.07523567218</v>
      </c>
      <c r="E283" s="147">
        <v>116.44786455248803</v>
      </c>
      <c r="G283" s="49">
        <v>564742.09282031679</v>
      </c>
      <c r="H283" s="147">
        <v>116.85946157210348</v>
      </c>
      <c r="J283" s="148">
        <f t="shared" si="92"/>
        <v>-1.2557975888121131E-2</v>
      </c>
      <c r="K283" s="149">
        <f t="shared" si="92"/>
        <v>-3.5221539965892834E-3</v>
      </c>
      <c r="L283" s="148">
        <f t="shared" si="93"/>
        <v>1.8144254709536733E-2</v>
      </c>
      <c r="M283" s="150">
        <f t="shared" si="94"/>
        <v>9.0547645222140982E-3</v>
      </c>
      <c r="N283" s="49">
        <v>567768.22023954056</v>
      </c>
      <c r="P283" s="148">
        <f t="shared" si="95"/>
        <v>2.0222050800376978E-2</v>
      </c>
      <c r="Q283" s="151">
        <v>1.0970922159817098E-2</v>
      </c>
      <c r="R283" s="49">
        <v>568926.90338592196</v>
      </c>
      <c r="S283" s="148">
        <f t="shared" si="96"/>
        <v>3.6930210975569588E-2</v>
      </c>
      <c r="T283" s="151">
        <v>2.7527576749528215E-2</v>
      </c>
      <c r="U283" s="49">
        <v>578244.21016466781</v>
      </c>
      <c r="W283" s="148">
        <f t="shared" si="97"/>
        <v>3.5561366544449857E-2</v>
      </c>
      <c r="X283" s="151">
        <v>2.617114467110282E-2</v>
      </c>
      <c r="Y283" s="49">
        <v>577480.8739646679</v>
      </c>
      <c r="AA283" s="49">
        <v>564244.48911355343</v>
      </c>
      <c r="AB283" s="49">
        <v>577480.8739646679</v>
      </c>
      <c r="AC283" s="148">
        <f t="shared" si="98"/>
        <v>3.5561366544449857E-2</v>
      </c>
      <c r="AD283" s="151">
        <v>2.617114467110282E-2</v>
      </c>
      <c r="AE283" s="49">
        <v>577480</v>
      </c>
      <c r="AF283" s="147">
        <v>119.49525761687754</v>
      </c>
      <c r="AG283" s="152">
        <f t="shared" si="99"/>
        <v>3.5559799316708274E-2</v>
      </c>
      <c r="AH283" s="152">
        <f t="shared" si="99"/>
        <v>2.6169591654606306E-2</v>
      </c>
      <c r="AJ283" s="49">
        <v>586002.93452460726</v>
      </c>
      <c r="AK283" s="147">
        <v>121.25886892232488</v>
      </c>
      <c r="AL283" s="152">
        <f t="shared" si="100"/>
        <v>-1.4544184034712138E-2</v>
      </c>
      <c r="AM283" s="151">
        <f t="shared" si="100"/>
        <v>-1.4544184034712249E-2</v>
      </c>
    </row>
    <row r="284" spans="2:39" x14ac:dyDescent="0.2">
      <c r="B284" s="178" t="s">
        <v>535</v>
      </c>
      <c r="D284" s="49">
        <v>567331</v>
      </c>
      <c r="E284" s="147">
        <v>127.95362075653829</v>
      </c>
      <c r="G284" s="49">
        <v>530313.09147879563</v>
      </c>
      <c r="H284" s="147">
        <v>118.69374782028389</v>
      </c>
      <c r="J284" s="148">
        <f t="shared" si="92"/>
        <v>6.9803874571488844E-2</v>
      </c>
      <c r="K284" s="149">
        <f t="shared" si="92"/>
        <v>7.8014833184599786E-2</v>
      </c>
      <c r="L284" s="148">
        <f t="shared" si="93"/>
        <v>1.6766085024568556E-2</v>
      </c>
      <c r="M284" s="150">
        <f t="shared" si="94"/>
        <v>9.0547645222140982E-3</v>
      </c>
      <c r="N284" s="49">
        <v>576842.91978307348</v>
      </c>
      <c r="P284" s="148">
        <f t="shared" si="95"/>
        <v>1.7152518180092002E-2</v>
      </c>
      <c r="Q284" s="151">
        <v>9.4051319912342723E-3</v>
      </c>
      <c r="R284" s="49">
        <v>577062.15529162984</v>
      </c>
      <c r="S284" s="148">
        <f t="shared" si="96"/>
        <v>3.5655436588443168E-2</v>
      </c>
      <c r="T284" s="151">
        <v>2.7767118482327824E-2</v>
      </c>
      <c r="U284" s="49">
        <v>587559.43449515803</v>
      </c>
      <c r="W284" s="148">
        <f t="shared" si="97"/>
        <v>3.1983968284557074E-2</v>
      </c>
      <c r="X284" s="151">
        <v>2.412361479763292E-2</v>
      </c>
      <c r="Y284" s="49">
        <v>585476.49671084608</v>
      </c>
      <c r="AA284" s="49">
        <v>544959.8967612721</v>
      </c>
      <c r="AB284" s="49">
        <v>585476.49671084608</v>
      </c>
      <c r="AC284" s="148">
        <f t="shared" si="98"/>
        <v>3.1983968284557074E-2</v>
      </c>
      <c r="AD284" s="151">
        <v>2.412361479763292E-2</v>
      </c>
      <c r="AE284" s="49">
        <v>585477</v>
      </c>
      <c r="AF284" s="147">
        <v>131.04043726092885</v>
      </c>
      <c r="AG284" s="152">
        <f t="shared" si="99"/>
        <v>3.1984855401872903E-2</v>
      </c>
      <c r="AH284" s="152">
        <f t="shared" si="99"/>
        <v>2.4124495158007075E-2</v>
      </c>
      <c r="AJ284" s="49">
        <v>550277.78480515431</v>
      </c>
      <c r="AK284" s="147">
        <v>123.16221053233984</v>
      </c>
      <c r="AL284" s="152">
        <f t="shared" si="100"/>
        <v>6.3966266069253042E-2</v>
      </c>
      <c r="AM284" s="151">
        <f t="shared" si="100"/>
        <v>6.3966266069253042E-2</v>
      </c>
    </row>
    <row r="285" spans="2:39" x14ac:dyDescent="0.2">
      <c r="B285" s="178" t="s">
        <v>489</v>
      </c>
      <c r="D285" s="49">
        <v>1117707.2724581999</v>
      </c>
      <c r="E285" s="147">
        <v>119.28078884867948</v>
      </c>
      <c r="G285" s="49">
        <v>1187268.3720534067</v>
      </c>
      <c r="H285" s="147">
        <v>125.01238761777826</v>
      </c>
      <c r="J285" s="148">
        <f t="shared" si="92"/>
        <v>-5.8589196202455396E-2</v>
      </c>
      <c r="K285" s="149">
        <f t="shared" si="92"/>
        <v>-4.5848246548357841E-2</v>
      </c>
      <c r="L285" s="148">
        <f t="shared" si="93"/>
        <v>2.2761378912635077E-2</v>
      </c>
      <c r="M285" s="150">
        <f t="shared" si="94"/>
        <v>9.0547645222140982E-3</v>
      </c>
      <c r="N285" s="49">
        <v>1143147.8312000288</v>
      </c>
      <c r="P285" s="148">
        <f t="shared" si="95"/>
        <v>3.2610452350763985E-2</v>
      </c>
      <c r="Q285" s="151">
        <v>1.8821830427571573E-2</v>
      </c>
      <c r="R285" s="49">
        <v>1154156.2122088005</v>
      </c>
      <c r="S285" s="148">
        <f t="shared" si="96"/>
        <v>4.2417568836306208E-2</v>
      </c>
      <c r="T285" s="151">
        <v>2.8497990828882935E-2</v>
      </c>
      <c r="U285" s="49">
        <v>1165117.6976265355</v>
      </c>
      <c r="W285" s="148">
        <f t="shared" si="97"/>
        <v>4.2059233428670462E-2</v>
      </c>
      <c r="X285" s="151">
        <v>2.8144440334518572E-2</v>
      </c>
      <c r="Y285" s="49">
        <v>1164717.183535442</v>
      </c>
      <c r="AA285" s="49">
        <v>1158325.7164281984</v>
      </c>
      <c r="AB285" s="49">
        <v>1164717.183535442</v>
      </c>
      <c r="AC285" s="148">
        <f t="shared" si="98"/>
        <v>4.2059233428670462E-2</v>
      </c>
      <c r="AD285" s="151">
        <v>2.8144440334518572E-2</v>
      </c>
      <c r="AE285" s="49">
        <v>1164718</v>
      </c>
      <c r="AF285" s="147">
        <v>122.63796586240889</v>
      </c>
      <c r="AG285" s="152">
        <f t="shared" si="99"/>
        <v>4.205996391023592E-2</v>
      </c>
      <c r="AH285" s="152">
        <f t="shared" si="99"/>
        <v>2.8145161061839952E-2</v>
      </c>
      <c r="AJ285" s="49">
        <v>1231965.4563324945</v>
      </c>
      <c r="AK285" s="147">
        <v>129.71872811905666</v>
      </c>
      <c r="AL285" s="152">
        <f t="shared" si="100"/>
        <v>-5.4585504801966778E-2</v>
      </c>
      <c r="AM285" s="151">
        <f t="shared" si="100"/>
        <v>-5.4585504801966667E-2</v>
      </c>
    </row>
    <row r="286" spans="2:39" x14ac:dyDescent="0.2">
      <c r="B286" s="178" t="s">
        <v>536</v>
      </c>
      <c r="D286" s="49">
        <v>553877</v>
      </c>
      <c r="E286" s="147">
        <v>117.45317688092989</v>
      </c>
      <c r="G286" s="49">
        <v>571665.4676146761</v>
      </c>
      <c r="H286" s="147">
        <v>120.22577701932498</v>
      </c>
      <c r="J286" s="148">
        <f t="shared" si="92"/>
        <v>-3.1116918236989255E-2</v>
      </c>
      <c r="K286" s="149">
        <f t="shared" si="92"/>
        <v>-2.3061611304449503E-2</v>
      </c>
      <c r="L286" s="148">
        <f t="shared" si="93"/>
        <v>1.7425656541595558E-2</v>
      </c>
      <c r="M286" s="150">
        <f t="shared" si="94"/>
        <v>9.0547645222140982E-3</v>
      </c>
      <c r="N286" s="49">
        <v>563528.67036828934</v>
      </c>
      <c r="P286" s="148">
        <f t="shared" si="95"/>
        <v>2.2841937978534288E-2</v>
      </c>
      <c r="Q286" s="151">
        <v>1.4408135141804168E-2</v>
      </c>
      <c r="R286" s="49">
        <v>566528.62408173666</v>
      </c>
      <c r="S286" s="148">
        <f t="shared" si="96"/>
        <v>3.791029231680354E-2</v>
      </c>
      <c r="T286" s="151">
        <v>2.9352243958997049E-2</v>
      </c>
      <c r="U286" s="49">
        <v>574874.63897755416</v>
      </c>
      <c r="W286" s="148">
        <f t="shared" si="97"/>
        <v>3.7840685274693975E-2</v>
      </c>
      <c r="X286" s="151">
        <v>2.9283210859006426E-2</v>
      </c>
      <c r="Y286" s="49">
        <v>574836.08523789165</v>
      </c>
      <c r="AA286" s="49">
        <v>569890.40031231206</v>
      </c>
      <c r="AB286" s="49">
        <v>574836.08523789165</v>
      </c>
      <c r="AC286" s="148">
        <f t="shared" si="98"/>
        <v>3.7840685274693975E-2</v>
      </c>
      <c r="AD286" s="151">
        <v>2.9283210859006426E-2</v>
      </c>
      <c r="AE286" s="49">
        <v>574836</v>
      </c>
      <c r="AF286" s="147">
        <v>120.89256509939041</v>
      </c>
      <c r="AG286" s="152">
        <f t="shared" si="99"/>
        <v>3.7840531381516218E-2</v>
      </c>
      <c r="AH286" s="152">
        <f t="shared" si="99"/>
        <v>2.9283058234748749E-2</v>
      </c>
      <c r="AJ286" s="49">
        <v>593186.95356247819</v>
      </c>
      <c r="AK286" s="147">
        <v>124.75191602415467</v>
      </c>
      <c r="AL286" s="152">
        <f t="shared" si="100"/>
        <v>-3.0936205613202761E-2</v>
      </c>
      <c r="AM286" s="151">
        <f t="shared" si="100"/>
        <v>-3.0936205613202761E-2</v>
      </c>
    </row>
    <row r="287" spans="2:39" x14ac:dyDescent="0.2">
      <c r="B287" s="178" t="s">
        <v>537</v>
      </c>
      <c r="D287" s="49">
        <v>446815</v>
      </c>
      <c r="E287" s="147">
        <v>118.03640302213769</v>
      </c>
      <c r="G287" s="49">
        <v>441516.32721115142</v>
      </c>
      <c r="H287" s="147">
        <v>115.76911239784245</v>
      </c>
      <c r="J287" s="148">
        <f t="shared" si="92"/>
        <v>1.2001080055901392E-2</v>
      </c>
      <c r="K287" s="149">
        <f t="shared" si="92"/>
        <v>1.9584590201431773E-2</v>
      </c>
      <c r="L287" s="148">
        <f t="shared" si="93"/>
        <v>1.6609508015649865E-2</v>
      </c>
      <c r="M287" s="150">
        <f t="shared" si="94"/>
        <v>9.0547645222140982E-3</v>
      </c>
      <c r="N287" s="49">
        <v>454236.37732401257</v>
      </c>
      <c r="P287" s="148">
        <f t="shared" si="95"/>
        <v>1.6696793139034938E-2</v>
      </c>
      <c r="Q287" s="151">
        <v>9.1347619747792486E-3</v>
      </c>
      <c r="R287" s="49">
        <v>454275.3776264179</v>
      </c>
      <c r="S287" s="148">
        <f t="shared" si="96"/>
        <v>3.5655436588443168E-2</v>
      </c>
      <c r="T287" s="151">
        <v>2.7952394010003934E-2</v>
      </c>
      <c r="U287" s="49">
        <v>462746.3838992652</v>
      </c>
      <c r="W287" s="148">
        <f t="shared" si="97"/>
        <v>3.5209048051621172E-2</v>
      </c>
      <c r="X287" s="151">
        <v>2.7509325641052573E-2</v>
      </c>
      <c r="Y287" s="49">
        <v>462546.93080518511</v>
      </c>
      <c r="AA287" s="49">
        <v>453516.76255792577</v>
      </c>
      <c r="AB287" s="49">
        <v>462546.93080518511</v>
      </c>
      <c r="AC287" s="148">
        <f t="shared" si="98"/>
        <v>3.5209048051621172E-2</v>
      </c>
      <c r="AD287" s="151">
        <v>2.7509325641052573E-2</v>
      </c>
      <c r="AE287" s="49">
        <v>462546</v>
      </c>
      <c r="AF287" s="147">
        <v>121.28326080580776</v>
      </c>
      <c r="AG287" s="152">
        <f t="shared" si="99"/>
        <v>3.5206964851224765E-2</v>
      </c>
      <c r="AH287" s="152">
        <f t="shared" si="99"/>
        <v>2.7507257935173834E-2</v>
      </c>
      <c r="AJ287" s="49">
        <v>458138.08936069714</v>
      </c>
      <c r="AK287" s="147">
        <v>120.12747138016087</v>
      </c>
      <c r="AL287" s="152">
        <f t="shared" si="100"/>
        <v>9.6213581487054611E-3</v>
      </c>
      <c r="AM287" s="151">
        <f t="shared" si="100"/>
        <v>9.6213581487054611E-3</v>
      </c>
    </row>
    <row r="288" spans="2:39" x14ac:dyDescent="0.2">
      <c r="B288" s="178" t="s">
        <v>491</v>
      </c>
      <c r="D288" s="49">
        <v>342615</v>
      </c>
      <c r="E288" s="147">
        <v>120.73269485706875</v>
      </c>
      <c r="G288" s="49">
        <v>343332.01178067562</v>
      </c>
      <c r="H288" s="147">
        <v>120.22263867476511</v>
      </c>
      <c r="J288" s="148">
        <f t="shared" si="92"/>
        <v>-2.0883918658120004E-3</v>
      </c>
      <c r="K288" s="149">
        <f t="shared" si="92"/>
        <v>4.2425968014516702E-3</v>
      </c>
      <c r="L288" s="148">
        <f t="shared" si="93"/>
        <v>1.5446370032859535E-2</v>
      </c>
      <c r="M288" s="150">
        <f t="shared" si="94"/>
        <v>9.0547645222140982E-3</v>
      </c>
      <c r="N288" s="49">
        <v>347907.1580688082</v>
      </c>
      <c r="P288" s="148">
        <f t="shared" si="95"/>
        <v>1.5446370032859535E-2</v>
      </c>
      <c r="Q288" s="151">
        <v>9.0447500643699996E-3</v>
      </c>
      <c r="R288" s="49">
        <v>347907.1580688082</v>
      </c>
      <c r="S288" s="148">
        <f t="shared" si="96"/>
        <v>3.5655436588443168E-2</v>
      </c>
      <c r="T288" s="151">
        <v>2.9126413767548209E-2</v>
      </c>
      <c r="U288" s="49">
        <v>354831.08740674943</v>
      </c>
      <c r="W288" s="148">
        <f t="shared" si="97"/>
        <v>3.5500761266601399E-2</v>
      </c>
      <c r="X288" s="151">
        <v>2.897271355641462E-2</v>
      </c>
      <c r="Y288" s="49">
        <v>354778.09332135663</v>
      </c>
      <c r="AA288" s="49">
        <v>348955.56583744352</v>
      </c>
      <c r="AB288" s="49">
        <v>354778.09332135663</v>
      </c>
      <c r="AC288" s="148">
        <f t="shared" si="98"/>
        <v>3.5500761266601399E-2</v>
      </c>
      <c r="AD288" s="151">
        <v>2.897271355641462E-2</v>
      </c>
      <c r="AE288" s="49">
        <v>354778</v>
      </c>
      <c r="AF288" s="147">
        <v>124.23061596424228</v>
      </c>
      <c r="AG288" s="152">
        <f t="shared" si="99"/>
        <v>3.5500488886943016E-2</v>
      </c>
      <c r="AH288" s="152">
        <f t="shared" si="99"/>
        <v>2.8972442893903771E-2</v>
      </c>
      <c r="AJ288" s="49">
        <v>356257.4296790135</v>
      </c>
      <c r="AK288" s="147">
        <v>124.74865953035862</v>
      </c>
      <c r="AL288" s="152">
        <f t="shared" si="100"/>
        <v>-4.1526984583772908E-3</v>
      </c>
      <c r="AM288" s="151">
        <f t="shared" si="100"/>
        <v>-4.1526984583772908E-3</v>
      </c>
    </row>
    <row r="289" spans="2:39" x14ac:dyDescent="0.2">
      <c r="B289" s="178" t="s">
        <v>538</v>
      </c>
      <c r="D289" s="49">
        <v>424322.05699999991</v>
      </c>
      <c r="E289" s="147">
        <v>129.41505089257583</v>
      </c>
      <c r="G289" s="49">
        <v>397134.27008596569</v>
      </c>
      <c r="H289" s="147">
        <v>120.25838659114474</v>
      </c>
      <c r="J289" s="148">
        <f t="shared" si="92"/>
        <v>6.8459936504973617E-2</v>
      </c>
      <c r="K289" s="149">
        <f t="shared" si="92"/>
        <v>7.6141586137871364E-2</v>
      </c>
      <c r="L289" s="148">
        <f t="shared" si="93"/>
        <v>1.6298190541143898E-2</v>
      </c>
      <c r="M289" s="150">
        <f t="shared" si="94"/>
        <v>9.0547645222140982E-3</v>
      </c>
      <c r="N289" s="49">
        <v>431237.73873579607</v>
      </c>
      <c r="P289" s="148">
        <f t="shared" si="95"/>
        <v>1.6298190541143898E-2</v>
      </c>
      <c r="R289" s="49">
        <v>431237.73873579607</v>
      </c>
      <c r="S289" s="148">
        <f t="shared" si="96"/>
        <v>3.565543658844339E-2</v>
      </c>
      <c r="T289" s="46"/>
      <c r="U289" s="49">
        <v>439451.44519644126</v>
      </c>
      <c r="W289" s="148">
        <f t="shared" si="97"/>
        <v>3.2739811919752615E-2</v>
      </c>
      <c r="X289" s="46"/>
      <c r="Y289" s="49">
        <v>438214.28133958246</v>
      </c>
      <c r="AA289" s="49">
        <v>411317.22979446105</v>
      </c>
      <c r="AB289" s="49">
        <v>438214.28133958246</v>
      </c>
      <c r="AC289" s="148">
        <f t="shared" si="98"/>
        <v>3.2739811919752615E-2</v>
      </c>
      <c r="AD289" s="46"/>
      <c r="AE289" s="49">
        <v>438213</v>
      </c>
      <c r="AF289" s="147">
        <v>132.69766004293174</v>
      </c>
      <c r="AG289" s="152">
        <f t="shared" si="99"/>
        <v>3.2736792186129682E-2</v>
      </c>
      <c r="AH289" s="152">
        <f t="shared" si="99"/>
        <v>2.5364972062489999E-2</v>
      </c>
      <c r="AJ289" s="49">
        <v>412085.18123459344</v>
      </c>
      <c r="AK289" s="147">
        <v>124.7857532483016</v>
      </c>
      <c r="AL289" s="152">
        <f t="shared" si="100"/>
        <v>6.3403927040347474E-2</v>
      </c>
      <c r="AM289" s="151">
        <f t="shared" si="100"/>
        <v>6.3403927040347696E-2</v>
      </c>
    </row>
    <row r="290" spans="2:39" x14ac:dyDescent="0.2">
      <c r="B290" s="178"/>
      <c r="D290" s="1"/>
      <c r="E290" s="154"/>
      <c r="G290" s="1"/>
      <c r="H290" s="154"/>
      <c r="N290" s="1"/>
      <c r="P290" s="47"/>
      <c r="R290" s="1"/>
      <c r="T290" s="46"/>
      <c r="U290" s="1"/>
      <c r="W290" s="47"/>
      <c r="X290" s="46"/>
      <c r="Y290" s="1"/>
      <c r="AA290" s="1"/>
      <c r="AB290" s="1"/>
      <c r="AC290" s="47"/>
      <c r="AD290" s="46"/>
      <c r="AE290" s="1"/>
      <c r="AF290" s="154"/>
      <c r="AJ290" s="1"/>
      <c r="AK290" s="154"/>
    </row>
    <row r="291" spans="2:39" x14ac:dyDescent="0.2">
      <c r="B291" s="178" t="s">
        <v>12</v>
      </c>
      <c r="D291" s="153">
        <f>SUM(D277:D289)</f>
        <v>7066757.8168227142</v>
      </c>
      <c r="E291" s="154">
        <v>123.26633557446748</v>
      </c>
      <c r="G291" s="153">
        <f>SUM(G277:G289)</f>
        <v>7066757.8168227216</v>
      </c>
      <c r="H291" s="154">
        <v>122.35144916054558</v>
      </c>
      <c r="J291" s="148">
        <f>D291/G291-1</f>
        <v>-9.9920072216264089E-16</v>
      </c>
      <c r="K291" s="149">
        <f>E291/H291-1</f>
        <v>7.4775282205394866E-3</v>
      </c>
      <c r="L291" s="148">
        <f>N291/$D291-1</f>
        <v>1.6489980783724212E-2</v>
      </c>
      <c r="M291" s="150">
        <f>M$219</f>
        <v>9.0547645222140982E-3</v>
      </c>
      <c r="N291" s="153">
        <f>SUM(N277:N289)</f>
        <v>7183288.5174253536</v>
      </c>
      <c r="P291" s="148">
        <f>R291/$D291-1</f>
        <v>1.9931579383386744E-2</v>
      </c>
      <c r="Q291" s="151">
        <v>1.236161682419179E-2</v>
      </c>
      <c r="R291" s="153">
        <f>SUM(R277:R289)</f>
        <v>7207609.4612318855</v>
      </c>
      <c r="S291" s="148">
        <f>U291/$D291-1</f>
        <v>3.7625576473070854E-2</v>
      </c>
      <c r="T291" s="151">
        <v>2.9924288540489119E-2</v>
      </c>
      <c r="U291" s="153">
        <f>SUM(U277:U289)</f>
        <v>7332648.6534762485</v>
      </c>
      <c r="W291" s="148">
        <f>Y291/$D291-1</f>
        <v>3.6364238910273849E-2</v>
      </c>
      <c r="X291" s="151">
        <v>2.8672312662650024E-2</v>
      </c>
      <c r="Y291" s="153">
        <f>SUM(Y277:Y289)</f>
        <v>7323735.0863947012</v>
      </c>
      <c r="AA291" s="153">
        <f>SUM(AA277:AA289)</f>
        <v>7109762.517336485</v>
      </c>
      <c r="AB291" s="153">
        <f>SUM(AB277:AB289)</f>
        <v>7323735.0863947012</v>
      </c>
      <c r="AC291" s="148">
        <f>AB291/$D291-1</f>
        <v>3.6364238910273849E-2</v>
      </c>
      <c r="AD291" s="151">
        <v>2.8672312662650024E-2</v>
      </c>
      <c r="AE291" s="153">
        <f>SUM(AE277:AE289)</f>
        <v>7323728</v>
      </c>
      <c r="AF291" s="154">
        <v>126.80054379740226</v>
      </c>
      <c r="AG291" s="152">
        <f t="shared" ref="AG291:AH291" si="101">AE291/D291 - 1</f>
        <v>3.6363236131505383E-2</v>
      </c>
      <c r="AH291" s="152">
        <f t="shared" si="101"/>
        <v>2.8671317326535606E-2</v>
      </c>
      <c r="AJ291" s="153">
        <f>SUM(AJ277:AJ289)</f>
        <v>7332800.0000000047</v>
      </c>
      <c r="AK291" s="154">
        <v>126.95761332993141</v>
      </c>
      <c r="AL291" s="152">
        <f t="shared" ref="AL291:AM291" si="102">AE291/AJ291-1</f>
        <v>-1.2371808858832045E-3</v>
      </c>
      <c r="AM291" s="151">
        <f t="shared" si="102"/>
        <v>-1.2371808858833155E-3</v>
      </c>
    </row>
  </sheetData>
  <mergeCells count="7">
    <mergeCell ref="S6:U6"/>
    <mergeCell ref="V6:Y6"/>
    <mergeCell ref="D6:E6"/>
    <mergeCell ref="AJ6:AM6"/>
    <mergeCell ref="G6:H6"/>
    <mergeCell ref="O6:R6"/>
    <mergeCell ref="L6:N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19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8" customWidth="1"/>
    <col min="6" max="6" width="4.7109375" style="1" customWidth="1"/>
    <col min="7" max="7" width="12.28515625" style="10" customWidth="1"/>
    <col min="8" max="8" width="12.28515625" style="68" customWidth="1"/>
    <col min="9" max="9" width="3.140625" style="140" customWidth="1"/>
    <col min="10" max="10" width="11.140625" style="47" customWidth="1"/>
    <col min="11" max="11" width="11.140625" style="112" customWidth="1"/>
    <col min="12" max="12" width="13.42578125" style="47" bestFit="1" customWidth="1"/>
    <col min="13" max="13" width="13.42578125" style="48" bestFit="1" customWidth="1"/>
    <col min="14" max="14" width="12.140625" style="48" bestFit="1" customWidth="1"/>
    <col min="15" max="15" width="10.5703125" style="46" customWidth="1"/>
    <col min="16" max="17" width="13.85546875" style="46" customWidth="1"/>
    <col min="18" max="18" width="12" style="46" customWidth="1"/>
    <col min="19" max="19" width="13" style="47" bestFit="1" customWidth="1"/>
    <col min="20" max="20" width="13" style="48" bestFit="1" customWidth="1"/>
    <col min="21" max="21" width="12.5703125" style="112" customWidth="1"/>
    <col min="22" max="22" width="10.5703125" style="47" customWidth="1"/>
    <col min="23" max="24" width="13" style="48" bestFit="1" customWidth="1"/>
    <col min="25" max="25" width="12" style="132" customWidth="1"/>
    <col min="26" max="28" width="12" style="48" customWidth="1"/>
    <col min="29" max="29" width="13" style="48" bestFit="1" customWidth="1"/>
    <col min="30" max="30" width="13" style="112" bestFit="1" customWidth="1"/>
    <col min="31" max="31" width="13.28515625" style="57" customWidth="1"/>
    <col min="32" max="34" width="11.140625" style="57" customWidth="1"/>
    <col min="35" max="35" width="5.7109375" style="57" customWidth="1"/>
    <col min="36" max="36" width="12.85546875" style="57" customWidth="1"/>
    <col min="37" max="38" width="11.140625" style="57" customWidth="1"/>
    <col min="39" max="39" width="11.140625" style="46" customWidth="1"/>
    <col min="40" max="16384" width="9.140625" style="1"/>
  </cols>
  <sheetData>
    <row r="1" spans="1:39" x14ac:dyDescent="0.2">
      <c r="A1" s="159" t="s">
        <v>545</v>
      </c>
      <c r="D1" s="53" t="s">
        <v>13</v>
      </c>
      <c r="E1" s="62"/>
      <c r="G1" s="76" t="s">
        <v>55</v>
      </c>
      <c r="H1" s="69"/>
      <c r="I1" s="139"/>
      <c r="J1" s="118"/>
      <c r="K1" s="104">
        <f>MIN(K9:K217)</f>
        <v>-0.11650202015816968</v>
      </c>
      <c r="L1" s="95"/>
      <c r="M1" s="17"/>
      <c r="N1" s="104"/>
      <c r="O1" s="4"/>
      <c r="P1" s="5"/>
      <c r="Q1" s="5"/>
      <c r="R1" s="138"/>
      <c r="S1" s="113"/>
      <c r="T1" s="134"/>
      <c r="U1" s="103"/>
      <c r="V1" s="118"/>
      <c r="W1" s="122"/>
      <c r="X1" s="122"/>
      <c r="Y1" s="127"/>
      <c r="Z1" s="122"/>
      <c r="AA1" s="122"/>
      <c r="AB1" s="122"/>
      <c r="AC1" s="122"/>
      <c r="AD1" s="133"/>
      <c r="AE1" s="6"/>
      <c r="AF1" s="7"/>
      <c r="AG1" s="7"/>
      <c r="AH1" s="7"/>
      <c r="AI1" s="7"/>
      <c r="AJ1" s="7" t="s">
        <v>1</v>
      </c>
      <c r="AK1" s="8">
        <f>MIN(AL9:AL217)</f>
        <v>-5.8403807539895158E-2</v>
      </c>
      <c r="AL1" s="7" t="s">
        <v>485</v>
      </c>
      <c r="AM1" s="9">
        <f>COUNTIF(AM9:AM217,"&lt;-10%")</f>
        <v>0</v>
      </c>
    </row>
    <row r="2" spans="1:39" s="10" customFormat="1" x14ac:dyDescent="0.2">
      <c r="A2" s="160" t="s">
        <v>547</v>
      </c>
      <c r="D2" s="12"/>
      <c r="E2" s="62"/>
      <c r="G2" s="77"/>
      <c r="H2" s="70"/>
      <c r="I2" s="140"/>
      <c r="J2" s="118"/>
      <c r="K2" s="119"/>
      <c r="L2" s="96"/>
      <c r="M2" s="90"/>
      <c r="N2" s="119"/>
      <c r="O2" s="16"/>
      <c r="P2" s="17"/>
      <c r="Q2" s="17"/>
      <c r="R2" s="145"/>
      <c r="S2" s="95"/>
      <c r="T2" s="17"/>
      <c r="U2" s="104"/>
      <c r="V2" s="123"/>
      <c r="W2" s="17"/>
      <c r="X2" s="17"/>
      <c r="Y2" s="128"/>
      <c r="Z2" s="146" t="s">
        <v>61</v>
      </c>
      <c r="AA2" s="17"/>
      <c r="AB2" s="17"/>
      <c r="AC2" s="17"/>
      <c r="AD2" s="104"/>
      <c r="AE2" s="18"/>
      <c r="AF2" s="19"/>
      <c r="AG2" s="19"/>
      <c r="AH2" s="19"/>
      <c r="AI2" s="19"/>
      <c r="AJ2" s="7" t="s">
        <v>543</v>
      </c>
      <c r="AK2" s="8">
        <f>MAX(AL9:AL217)</f>
        <v>0.2705116599109989</v>
      </c>
      <c r="AL2" s="59" t="s">
        <v>2</v>
      </c>
      <c r="AM2" s="9">
        <f>COUNTIF(AM9:AM217,"&lt;-5%")</f>
        <v>30</v>
      </c>
    </row>
    <row r="3" spans="1:39" s="10" customFormat="1" x14ac:dyDescent="0.2">
      <c r="A3" s="201" t="s">
        <v>551</v>
      </c>
      <c r="B3" s="11"/>
      <c r="D3" s="20"/>
      <c r="E3" s="63"/>
      <c r="F3" s="13"/>
      <c r="G3" s="78"/>
      <c r="H3" s="71"/>
      <c r="I3" s="139"/>
      <c r="J3" s="97"/>
      <c r="K3" s="120"/>
      <c r="L3" s="97"/>
      <c r="M3" s="23"/>
      <c r="N3" s="120"/>
      <c r="O3" s="23"/>
      <c r="P3" s="24"/>
      <c r="Q3" s="24"/>
      <c r="R3" s="24"/>
      <c r="S3" s="114"/>
      <c r="T3" s="135"/>
      <c r="U3" s="105"/>
      <c r="V3" s="97"/>
      <c r="W3" s="24"/>
      <c r="X3" s="24"/>
      <c r="Y3" s="129"/>
      <c r="Z3" s="24"/>
      <c r="AA3" s="24"/>
      <c r="AB3" s="24"/>
      <c r="AC3" s="24"/>
      <c r="AD3" s="106"/>
      <c r="AE3" s="25"/>
      <c r="AF3" s="22"/>
      <c r="AG3" s="22"/>
      <c r="AH3" s="22"/>
      <c r="AI3" s="22"/>
      <c r="AJ3" s="25"/>
      <c r="AK3" s="25"/>
      <c r="AL3" s="25"/>
      <c r="AM3" s="26"/>
    </row>
    <row r="4" spans="1:39" s="10" customFormat="1" x14ac:dyDescent="0.2">
      <c r="B4" s="11"/>
      <c r="D4" s="20"/>
      <c r="E4" s="63"/>
      <c r="F4" s="13"/>
      <c r="G4" s="78"/>
      <c r="H4" s="71"/>
      <c r="I4" s="139"/>
      <c r="J4" s="97"/>
      <c r="K4" s="120"/>
      <c r="L4" s="97"/>
      <c r="M4" s="23"/>
      <c r="N4" s="137">
        <f>AJ5-N5</f>
        <v>89712.664300680161</v>
      </c>
      <c r="O4" s="23"/>
      <c r="P4" s="24"/>
      <c r="Q4" s="24"/>
      <c r="R4" s="137">
        <f>AJ5-R5</f>
        <v>-1933.6216301443055</v>
      </c>
      <c r="S4" s="115"/>
      <c r="T4" s="24"/>
      <c r="U4" s="137">
        <f>AJ5-U5</f>
        <v>-10843.996035544202</v>
      </c>
      <c r="V4" s="97"/>
      <c r="W4" s="24"/>
      <c r="X4" s="24"/>
      <c r="Y4" s="137">
        <f>AJ5-Y5</f>
        <v>735.93463719822466</v>
      </c>
      <c r="Z4" s="24"/>
      <c r="AA4" s="24"/>
      <c r="AB4" s="26">
        <f>AJ5-AB5</f>
        <v>735.93463719822466</v>
      </c>
      <c r="AC4" s="24"/>
      <c r="AD4" s="106"/>
      <c r="AE4" s="25">
        <f>AJ5-AE5</f>
        <v>738.00000000186265</v>
      </c>
      <c r="AF4" s="22"/>
      <c r="AG4" s="22"/>
      <c r="AH4" s="22"/>
      <c r="AI4" s="22"/>
      <c r="AJ4" s="25"/>
      <c r="AK4" s="25"/>
      <c r="AL4" s="25"/>
      <c r="AM4" s="26"/>
    </row>
    <row r="5" spans="1:39" s="27" customFormat="1" x14ac:dyDescent="0.2">
      <c r="B5" s="193" t="s">
        <v>62</v>
      </c>
      <c r="D5" s="29">
        <f>+D219</f>
        <v>7344230</v>
      </c>
      <c r="E5" s="64">
        <f>E219</f>
        <v>127.15550847508203</v>
      </c>
      <c r="F5" s="30"/>
      <c r="G5" s="79">
        <f t="shared" ref="G5:H5" si="0">G219</f>
        <v>7332800.0000000028</v>
      </c>
      <c r="H5" s="72">
        <f t="shared" si="0"/>
        <v>126.05003383444604</v>
      </c>
      <c r="I5" s="141"/>
      <c r="J5" s="116">
        <f>+J219</f>
        <v>1.5587497272524509E-3</v>
      </c>
      <c r="K5" s="98">
        <f>+K219</f>
        <v>8.7701256953878204E-3</v>
      </c>
      <c r="L5" s="116"/>
      <c r="M5" s="33"/>
      <c r="N5" s="94">
        <f>N219</f>
        <v>7478587.3356993217</v>
      </c>
      <c r="O5" s="98"/>
      <c r="P5" s="32">
        <f>P219</f>
        <v>3.0772949870870869E-2</v>
      </c>
      <c r="Q5" s="32"/>
      <c r="R5" s="93">
        <f>R219</f>
        <v>7570233.6216301462</v>
      </c>
      <c r="S5" s="116">
        <f t="shared" ref="S5:AH5" si="1">+S219</f>
        <v>3.1986198149505984E-2</v>
      </c>
      <c r="T5" s="33"/>
      <c r="U5" s="107">
        <f t="shared" si="1"/>
        <v>7579143.9960355461</v>
      </c>
      <c r="V5" s="116"/>
      <c r="W5" s="33">
        <f>W219</f>
        <v>3.040945958430008E-2</v>
      </c>
      <c r="X5" s="33"/>
      <c r="Y5" s="130">
        <f>Y219</f>
        <v>7567564.0653628036</v>
      </c>
      <c r="Z5" s="126"/>
      <c r="AA5" s="126">
        <f>AA219</f>
        <v>5424416.8885398889</v>
      </c>
      <c r="AB5" s="126">
        <f>AB219</f>
        <v>7567564.0653628036</v>
      </c>
      <c r="AC5" s="33">
        <f>AC219</f>
        <v>3.040945958430008E-2</v>
      </c>
      <c r="AD5" s="98"/>
      <c r="AE5" s="94">
        <f>AE219</f>
        <v>7567562</v>
      </c>
      <c r="AF5" s="31">
        <f t="shared" si="1"/>
        <v>130.08556706091366</v>
      </c>
      <c r="AG5" s="32">
        <f t="shared" si="1"/>
        <v>3.0409178361788802E-2</v>
      </c>
      <c r="AH5" s="32">
        <f t="shared" si="1"/>
        <v>2.3043111706055663E-2</v>
      </c>
      <c r="AI5" s="58"/>
      <c r="AJ5" s="31">
        <f>+AJ219</f>
        <v>7568300.0000000019</v>
      </c>
      <c r="AK5" s="31">
        <f>+AK219</f>
        <v>130.09825320058337</v>
      </c>
      <c r="AL5" s="32">
        <f>+AL219</f>
        <v>-9.7511990803988979E-5</v>
      </c>
      <c r="AM5" s="33">
        <f>+AM219</f>
        <v>-9.7511990803988979E-5</v>
      </c>
    </row>
    <row r="6" spans="1:39" s="34" customFormat="1" x14ac:dyDescent="0.2">
      <c r="B6" s="194">
        <v>2</v>
      </c>
      <c r="D6" s="247" t="s">
        <v>54</v>
      </c>
      <c r="E6" s="247"/>
      <c r="G6" s="249"/>
      <c r="H6" s="250"/>
      <c r="I6" s="142"/>
      <c r="J6" s="88"/>
      <c r="K6" s="89"/>
      <c r="L6" s="244" t="s">
        <v>35</v>
      </c>
      <c r="M6" s="245"/>
      <c r="N6" s="246"/>
      <c r="O6" s="245" t="s">
        <v>558</v>
      </c>
      <c r="P6" s="245"/>
      <c r="Q6" s="245"/>
      <c r="R6" s="246"/>
      <c r="S6" s="241" t="s">
        <v>38</v>
      </c>
      <c r="T6" s="242"/>
      <c r="U6" s="243"/>
      <c r="V6" s="244" t="s">
        <v>39</v>
      </c>
      <c r="W6" s="245"/>
      <c r="X6" s="245"/>
      <c r="Y6" s="246"/>
      <c r="Z6" s="155"/>
      <c r="AA6" s="156"/>
      <c r="AB6" s="156"/>
      <c r="AC6" s="156"/>
      <c r="AD6" s="157"/>
      <c r="AE6" s="35"/>
      <c r="AF6" s="36"/>
      <c r="AG6" s="36"/>
      <c r="AH6" s="36"/>
      <c r="AI6" s="37"/>
      <c r="AJ6" s="248" t="s">
        <v>3</v>
      </c>
      <c r="AK6" s="248"/>
      <c r="AL6" s="248"/>
      <c r="AM6" s="248"/>
    </row>
    <row r="7" spans="1:39" ht="63.75" x14ac:dyDescent="0.2">
      <c r="A7" s="39" t="s">
        <v>64</v>
      </c>
      <c r="B7" s="40" t="s">
        <v>555</v>
      </c>
      <c r="C7" s="38"/>
      <c r="D7" s="60" t="s">
        <v>4</v>
      </c>
      <c r="E7" s="65" t="s">
        <v>5</v>
      </c>
      <c r="F7" s="41"/>
      <c r="G7" s="80" t="s">
        <v>14</v>
      </c>
      <c r="H7" s="73" t="s">
        <v>15</v>
      </c>
      <c r="I7" s="143"/>
      <c r="J7" s="121" t="s">
        <v>8</v>
      </c>
      <c r="K7" s="108" t="s">
        <v>9</v>
      </c>
      <c r="L7" s="121" t="s">
        <v>43</v>
      </c>
      <c r="M7" s="91" t="s">
        <v>45</v>
      </c>
      <c r="N7" s="99" t="s">
        <v>34</v>
      </c>
      <c r="O7" s="44" t="s">
        <v>33</v>
      </c>
      <c r="P7" s="44" t="s">
        <v>44</v>
      </c>
      <c r="Q7" s="44" t="s">
        <v>47</v>
      </c>
      <c r="R7" s="44" t="s">
        <v>36</v>
      </c>
      <c r="S7" s="117" t="s">
        <v>46</v>
      </c>
      <c r="T7" s="42" t="s">
        <v>48</v>
      </c>
      <c r="U7" s="108" t="s">
        <v>37</v>
      </c>
      <c r="V7" s="121" t="s">
        <v>33</v>
      </c>
      <c r="W7" s="91" t="s">
        <v>50</v>
      </c>
      <c r="X7" s="91" t="s">
        <v>51</v>
      </c>
      <c r="Y7" s="131" t="s">
        <v>49</v>
      </c>
      <c r="Z7" s="91" t="s">
        <v>40</v>
      </c>
      <c r="AA7" s="91" t="s">
        <v>41</v>
      </c>
      <c r="AB7" s="91" t="s">
        <v>42</v>
      </c>
      <c r="AC7" s="91" t="s">
        <v>52</v>
      </c>
      <c r="AD7" s="108" t="s">
        <v>53</v>
      </c>
      <c r="AE7" s="45" t="s">
        <v>483</v>
      </c>
      <c r="AF7" s="45" t="s">
        <v>484</v>
      </c>
      <c r="AG7" s="45" t="s">
        <v>10</v>
      </c>
      <c r="AH7" s="45" t="s">
        <v>11</v>
      </c>
      <c r="AI7" s="43"/>
      <c r="AJ7" s="43" t="s">
        <v>6</v>
      </c>
      <c r="AK7" s="43" t="s">
        <v>7</v>
      </c>
      <c r="AL7" s="43" t="s">
        <v>8</v>
      </c>
      <c r="AM7" s="44" t="s">
        <v>9</v>
      </c>
    </row>
    <row r="8" spans="1:39" x14ac:dyDescent="0.2">
      <c r="D8" s="12"/>
      <c r="E8" s="62"/>
      <c r="G8" s="77"/>
      <c r="H8" s="70"/>
      <c r="J8" s="118"/>
      <c r="K8" s="109"/>
      <c r="L8" s="118"/>
      <c r="M8" s="14"/>
      <c r="N8" s="100"/>
      <c r="O8" s="4"/>
      <c r="P8" s="4"/>
      <c r="Q8" s="4"/>
      <c r="R8" s="4"/>
      <c r="S8" s="118"/>
      <c r="T8" s="14"/>
      <c r="U8" s="109"/>
      <c r="V8" s="118"/>
      <c r="W8" s="14"/>
      <c r="X8" s="14"/>
      <c r="Y8" s="100"/>
      <c r="Z8" s="14"/>
      <c r="AA8" s="14"/>
      <c r="AB8" s="14"/>
      <c r="AC8" s="14"/>
      <c r="AD8" s="109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78" t="s">
        <v>65</v>
      </c>
      <c r="B9" s="178" t="s">
        <v>66</v>
      </c>
      <c r="D9" s="61">
        <v>14083</v>
      </c>
      <c r="E9" s="66">
        <v>131.03895574912301</v>
      </c>
      <c r="F9" s="49"/>
      <c r="G9" s="81">
        <v>13840.243751904152</v>
      </c>
      <c r="H9" s="74">
        <v>128.57693151184995</v>
      </c>
      <c r="I9" s="83"/>
      <c r="J9" s="96">
        <f t="shared" ref="J9:K24" si="2">D9/G9-1</f>
        <v>1.7539882421684139E-2</v>
      </c>
      <c r="K9" s="119">
        <f t="shared" si="2"/>
        <v>1.914825784317431E-2</v>
      </c>
      <c r="L9" s="96">
        <v>1.2718010616278086E-2</v>
      </c>
      <c r="M9" s="90">
        <f>INDEX('Pace of change parameters'!$E$20:$I$20,1,$B$6)</f>
        <v>1.1119783131080974E-2</v>
      </c>
      <c r="N9" s="101">
        <f>IF(INDEX('Pace of change parameters'!$E$28:$I$28,1,$B$6)=1,(1+L9)*D9,D9)</f>
        <v>14262.107743509045</v>
      </c>
      <c r="O9" s="87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1">
        <v>1.2718010616278086E-2</v>
      </c>
      <c r="Q9" s="51">
        <v>1.1119783131080974E-2</v>
      </c>
      <c r="R9" s="9">
        <f>IF(INDEX('Pace of change parameters'!$E$29:$I$29,1,$B$6)=1,D9*(1+P9),D9)</f>
        <v>14262.107743509045</v>
      </c>
      <c r="S9" s="96">
        <f>IF(P9&lt;INDEX('Pace of change parameters'!$E$22:$I$22,1,$B$6),INDEX('Pace of change parameters'!$E$22:$I$22,1,$B$6),P9)</f>
        <v>1.84E-2</v>
      </c>
      <c r="T9" s="125">
        <v>1.6792805446469439E-2</v>
      </c>
      <c r="U9" s="110">
        <f t="shared" ref="U9:U72" si="3">D9*(1+S9)</f>
        <v>14342.127199999999</v>
      </c>
      <c r="V9" s="124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5">
        <f>MIN(S9, S9+(INDEX('Pace of change parameters'!$E$25:$I$25,1,$B$6)-S9)*(1-V9))</f>
        <v>1.84E-2</v>
      </c>
      <c r="X9" s="125">
        <v>1.6792805446469439E-2</v>
      </c>
      <c r="Y9" s="101">
        <f t="shared" ref="Y9:Y72" si="4">D9*(1+W9)</f>
        <v>14342.127199999999</v>
      </c>
      <c r="Z9" s="90">
        <v>0</v>
      </c>
      <c r="AA9" s="92">
        <f>(1+Z9)*AJ9</f>
        <v>14284.736633691931</v>
      </c>
      <c r="AB9" s="92">
        <f>IF(INDEX('Pace of change parameters'!$E$27:$I$27,1,$B$6)=1,MAX(AA9,Y9),Y9)</f>
        <v>14342.127199999999</v>
      </c>
      <c r="AC9" s="90">
        <f t="shared" ref="AC9:AC72" si="5">AB9/D9-1</f>
        <v>1.8399999999999972E-2</v>
      </c>
      <c r="AD9" s="136">
        <v>1.6792805446469439E-2</v>
      </c>
      <c r="AE9" s="50">
        <v>14342</v>
      </c>
      <c r="AF9" s="50">
        <v>133.23828574111968</v>
      </c>
      <c r="AG9" s="15">
        <f t="shared" ref="AG9:AH40" si="6">AE9/D9 - 1</f>
        <v>1.8390967833558092E-2</v>
      </c>
      <c r="AH9" s="15">
        <f t="shared" si="6"/>
        <v>1.6783787534199623E-2</v>
      </c>
      <c r="AI9" s="50"/>
      <c r="AJ9" s="50">
        <v>14284.736633691931</v>
      </c>
      <c r="AK9" s="50">
        <v>132.70630465322031</v>
      </c>
      <c r="AL9" s="15">
        <f>AE9/AJ9-1</f>
        <v>4.0087099802041948E-3</v>
      </c>
      <c r="AM9" s="52">
        <f>AF9/AK9-1</f>
        <v>4.0087099802039727E-3</v>
      </c>
    </row>
    <row r="10" spans="1:39" x14ac:dyDescent="0.2">
      <c r="A10" s="178" t="s">
        <v>67</v>
      </c>
      <c r="B10" s="178" t="s">
        <v>68</v>
      </c>
      <c r="D10" s="61">
        <v>43261</v>
      </c>
      <c r="E10" s="66">
        <v>148.71690832000834</v>
      </c>
      <c r="F10" s="49"/>
      <c r="G10" s="81">
        <v>38672.494687942242</v>
      </c>
      <c r="H10" s="74">
        <v>132.37260071165534</v>
      </c>
      <c r="I10" s="83"/>
      <c r="J10" s="96">
        <f t="shared" si="2"/>
        <v>0.11865035729097695</v>
      </c>
      <c r="K10" s="119">
        <f t="shared" si="2"/>
        <v>0.12347198378277313</v>
      </c>
      <c r="L10" s="96">
        <v>1.5477929446369609E-2</v>
      </c>
      <c r="M10" s="90">
        <f>INDEX('Pace of change parameters'!$E$20:$I$20,1,$B$6)</f>
        <v>1.1119783131080974E-2</v>
      </c>
      <c r="N10" s="101">
        <f>IF(INDEX('Pace of change parameters'!$E$28:$I$28,1,$B$6)=1,(1+L10)*D10,D10)</f>
        <v>43930.590705779396</v>
      </c>
      <c r="O10" s="87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1">
        <v>1.5477929446369609E-2</v>
      </c>
      <c r="Q10" s="51">
        <v>1.1119783131080974E-2</v>
      </c>
      <c r="R10" s="9">
        <f>IF(INDEX('Pace of change parameters'!$E$29:$I$29,1,$B$6)=1,D10*(1+P10),D10)</f>
        <v>43930.590705779396</v>
      </c>
      <c r="S10" s="96">
        <f>IF(P10&lt;INDEX('Pace of change parameters'!$E$22:$I$22,1,$B$6),INDEX('Pace of change parameters'!$E$22:$I$22,1,$B$6),P10)</f>
        <v>1.84E-2</v>
      </c>
      <c r="T10" s="125">
        <v>1.4029312977870578E-2</v>
      </c>
      <c r="U10" s="110">
        <f t="shared" si="3"/>
        <v>44057.002399999998</v>
      </c>
      <c r="V10" s="124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0</v>
      </c>
      <c r="W10" s="125">
        <f>MIN(S10, S10+(INDEX('Pace of change parameters'!$E$25:$I$25,1,$B$6)-S10)*(1-V10))</f>
        <v>0.01</v>
      </c>
      <c r="X10" s="125">
        <v>5.6653634207084469E-3</v>
      </c>
      <c r="Y10" s="101">
        <f t="shared" si="4"/>
        <v>43693.61</v>
      </c>
      <c r="Z10" s="90">
        <v>0</v>
      </c>
      <c r="AA10" s="92">
        <f t="shared" ref="AA10:AA73" si="7">(1+Z10)*AJ10</f>
        <v>39914.499447244336</v>
      </c>
      <c r="AB10" s="92">
        <f>IF(INDEX('Pace of change parameters'!$E$27:$I$27,1,$B$6)=1,MAX(AA10,Y10),Y10)</f>
        <v>43693.61</v>
      </c>
      <c r="AC10" s="90">
        <f t="shared" si="5"/>
        <v>1.0000000000000009E-2</v>
      </c>
      <c r="AD10" s="136">
        <v>5.6653634207084469E-3</v>
      </c>
      <c r="AE10" s="50">
        <v>43694</v>
      </c>
      <c r="AF10" s="50">
        <v>149.56077858867573</v>
      </c>
      <c r="AG10" s="15">
        <f t="shared" si="6"/>
        <v>1.0009015048195735E-2</v>
      </c>
      <c r="AH10" s="15">
        <f t="shared" si="6"/>
        <v>5.6743397788472372E-3</v>
      </c>
      <c r="AI10" s="50"/>
      <c r="AJ10" s="50">
        <v>39914.499447244336</v>
      </c>
      <c r="AK10" s="50">
        <v>136.62387545903627</v>
      </c>
      <c r="AL10" s="15">
        <f t="shared" ref="AL10:AM73" si="8">AE10/AJ10-1</f>
        <v>9.4689914820329735E-2</v>
      </c>
      <c r="AM10" s="52">
        <f t="shared" si="8"/>
        <v>9.4689914820329513E-2</v>
      </c>
    </row>
    <row r="11" spans="1:39" x14ac:dyDescent="0.2">
      <c r="A11" s="178" t="s">
        <v>69</v>
      </c>
      <c r="B11" s="178" t="s">
        <v>70</v>
      </c>
      <c r="D11" s="61">
        <v>65882</v>
      </c>
      <c r="E11" s="66">
        <v>128.94463627129443</v>
      </c>
      <c r="F11" s="49"/>
      <c r="G11" s="81">
        <v>68500.108403631602</v>
      </c>
      <c r="H11" s="74">
        <v>133.67383002541914</v>
      </c>
      <c r="I11" s="83"/>
      <c r="J11" s="96">
        <f t="shared" si="2"/>
        <v>-3.822050015168732E-2</v>
      </c>
      <c r="K11" s="119">
        <f t="shared" si="2"/>
        <v>-3.5378605918790607E-2</v>
      </c>
      <c r="L11" s="96">
        <v>1.4107469478004786E-2</v>
      </c>
      <c r="M11" s="90">
        <f>INDEX('Pace of change parameters'!$E$20:$I$20,1,$B$6)</f>
        <v>1.1119783131080974E-2</v>
      </c>
      <c r="N11" s="101">
        <f>IF(INDEX('Pace of change parameters'!$E$28:$I$28,1,$B$6)=1,(1+L11)*D11,D11)</f>
        <v>66811.428304149915</v>
      </c>
      <c r="O11" s="87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9.2920821737977805E-2</v>
      </c>
      <c r="P11" s="51">
        <v>2.2390695677156014E-2</v>
      </c>
      <c r="Q11" s="51">
        <v>1.9378605918790592E-2</v>
      </c>
      <c r="R11" s="9">
        <f>IF(INDEX('Pace of change parameters'!$E$29:$I$29,1,$B$6)=1,D11*(1+P11),D11)</f>
        <v>67357.143812602386</v>
      </c>
      <c r="S11" s="96">
        <f>IF(P11&lt;INDEX('Pace of change parameters'!$E$22:$I$22,1,$B$6),INDEX('Pace of change parameters'!$E$22:$I$22,1,$B$6),P11)</f>
        <v>2.2390695677156014E-2</v>
      </c>
      <c r="T11" s="125">
        <v>1.9378605918790592E-2</v>
      </c>
      <c r="U11" s="110">
        <f t="shared" si="3"/>
        <v>67357.143812602386</v>
      </c>
      <c r="V11" s="124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5">
        <f>MIN(S11, S11+(INDEX('Pace of change parameters'!$E$25:$I$25,1,$B$6)-S11)*(1-V11))</f>
        <v>2.2390695677156014E-2</v>
      </c>
      <c r="X11" s="125">
        <v>1.9378605918790592E-2</v>
      </c>
      <c r="Y11" s="101">
        <f t="shared" si="4"/>
        <v>67357.143812602386</v>
      </c>
      <c r="Z11" s="90">
        <v>0</v>
      </c>
      <c r="AA11" s="92">
        <f t="shared" si="7"/>
        <v>70700.055971962283</v>
      </c>
      <c r="AB11" s="92">
        <f>IF(INDEX('Pace of change parameters'!$E$27:$I$27,1,$B$6)=1,MAX(AA11,Y11),Y11)</f>
        <v>67357.143812602386</v>
      </c>
      <c r="AC11" s="90">
        <f t="shared" si="5"/>
        <v>2.2390695677156014E-2</v>
      </c>
      <c r="AD11" s="136">
        <v>1.9378605918790592E-2</v>
      </c>
      <c r="AE11" s="50">
        <v>67357</v>
      </c>
      <c r="AF11" s="50">
        <v>131.44312292131801</v>
      </c>
      <c r="AG11" s="15">
        <f t="shared" si="6"/>
        <v>2.2388512795604276E-2</v>
      </c>
      <c r="AH11" s="15">
        <f t="shared" si="6"/>
        <v>1.9376429468278555E-2</v>
      </c>
      <c r="AI11" s="50"/>
      <c r="AJ11" s="50">
        <v>70700.055971962283</v>
      </c>
      <c r="AK11" s="50">
        <v>137.96689501709847</v>
      </c>
      <c r="AL11" s="15">
        <f t="shared" si="8"/>
        <v>-4.7285054106435909E-2</v>
      </c>
      <c r="AM11" s="52">
        <f t="shared" si="8"/>
        <v>-4.7285054106435909E-2</v>
      </c>
    </row>
    <row r="12" spans="1:39" x14ac:dyDescent="0.2">
      <c r="A12" s="178" t="s">
        <v>71</v>
      </c>
      <c r="B12" s="178" t="s">
        <v>72</v>
      </c>
      <c r="D12" s="61">
        <v>39466</v>
      </c>
      <c r="E12" s="66">
        <v>133.35684164198517</v>
      </c>
      <c r="F12" s="49"/>
      <c r="G12" s="81">
        <v>38743.394768656028</v>
      </c>
      <c r="H12" s="74">
        <v>130.25533455302596</v>
      </c>
      <c r="I12" s="83"/>
      <c r="J12" s="96">
        <f t="shared" si="2"/>
        <v>1.8651056151862244E-2</v>
      </c>
      <c r="K12" s="119">
        <f t="shared" si="2"/>
        <v>2.3810979409036204E-2</v>
      </c>
      <c r="L12" s="96">
        <v>1.6241557121554173E-2</v>
      </c>
      <c r="M12" s="90">
        <f>INDEX('Pace of change parameters'!$E$20:$I$20,1,$B$6)</f>
        <v>1.1119783131080974E-2</v>
      </c>
      <c r="N12" s="101">
        <f>IF(INDEX('Pace of change parameters'!$E$28:$I$28,1,$B$6)=1,(1+L12)*D12,D12)</f>
        <v>40106.989293359256</v>
      </c>
      <c r="O12" s="87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1">
        <v>1.6241557121554173E-2</v>
      </c>
      <c r="Q12" s="51">
        <v>1.1119783131080974E-2</v>
      </c>
      <c r="R12" s="9">
        <f>IF(INDEX('Pace of change parameters'!$E$29:$I$29,1,$B$6)=1,D12*(1+P12),D12)</f>
        <v>40106.989293359256</v>
      </c>
      <c r="S12" s="96">
        <f>IF(P12&lt;INDEX('Pace of change parameters'!$E$22:$I$22,1,$B$6),INDEX('Pace of change parameters'!$E$22:$I$22,1,$B$6),P12)</f>
        <v>1.84E-2</v>
      </c>
      <c r="T12" s="125">
        <v>1.3267347634678517E-2</v>
      </c>
      <c r="U12" s="110">
        <f t="shared" si="3"/>
        <v>40192.174399999996</v>
      </c>
      <c r="V12" s="124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5">
        <f>MIN(S12, S12+(INDEX('Pace of change parameters'!$E$25:$I$25,1,$B$6)-S12)*(1-V12))</f>
        <v>1.84E-2</v>
      </c>
      <c r="X12" s="125">
        <v>1.3267347634678517E-2</v>
      </c>
      <c r="Y12" s="101">
        <f t="shared" si="4"/>
        <v>40192.174399999996</v>
      </c>
      <c r="Z12" s="90">
        <v>0</v>
      </c>
      <c r="AA12" s="92">
        <f t="shared" si="7"/>
        <v>39987.676552970137</v>
      </c>
      <c r="AB12" s="92">
        <f>IF(INDEX('Pace of change parameters'!$E$27:$I$27,1,$B$6)=1,MAX(AA12,Y12),Y12)</f>
        <v>40192.174399999996</v>
      </c>
      <c r="AC12" s="90">
        <f t="shared" si="5"/>
        <v>1.8399999999999972E-2</v>
      </c>
      <c r="AD12" s="136">
        <v>1.3267347634678517E-2</v>
      </c>
      <c r="AE12" s="50">
        <v>40192</v>
      </c>
      <c r="AF12" s="50">
        <v>135.12554688652608</v>
      </c>
      <c r="AG12" s="15">
        <f t="shared" si="6"/>
        <v>1.8395581006436013E-2</v>
      </c>
      <c r="AH12" s="15">
        <f t="shared" si="6"/>
        <v>1.3262950912479088E-2</v>
      </c>
      <c r="AI12" s="50"/>
      <c r="AJ12" s="50">
        <v>39987.676552970137</v>
      </c>
      <c r="AK12" s="50">
        <v>134.4386112395901</v>
      </c>
      <c r="AL12" s="15">
        <f t="shared" si="8"/>
        <v>5.1096603914759786E-3</v>
      </c>
      <c r="AM12" s="52">
        <f t="shared" si="8"/>
        <v>5.1096603914759786E-3</v>
      </c>
    </row>
    <row r="13" spans="1:39" x14ac:dyDescent="0.2">
      <c r="A13" s="178" t="s">
        <v>73</v>
      </c>
      <c r="B13" s="178" t="s">
        <v>74</v>
      </c>
      <c r="D13" s="61">
        <v>33765</v>
      </c>
      <c r="E13" s="66">
        <v>133.78156423474152</v>
      </c>
      <c r="F13" s="49"/>
      <c r="G13" s="81">
        <v>30628.115768654181</v>
      </c>
      <c r="H13" s="74">
        <v>120.91705958205488</v>
      </c>
      <c r="I13" s="83"/>
      <c r="J13" s="96">
        <f t="shared" si="2"/>
        <v>0.10241845286990237</v>
      </c>
      <c r="K13" s="119">
        <f t="shared" si="2"/>
        <v>0.10639114693288376</v>
      </c>
      <c r="L13" s="96">
        <v>1.4763471740384171E-2</v>
      </c>
      <c r="M13" s="90">
        <f>INDEX('Pace of change parameters'!$E$20:$I$20,1,$B$6)</f>
        <v>1.1119783131080974E-2</v>
      </c>
      <c r="N13" s="101">
        <f>IF(INDEX('Pace of change parameters'!$E$28:$I$28,1,$B$6)=1,(1+L13)*D13,D13)</f>
        <v>34263.488623314071</v>
      </c>
      <c r="O13" s="87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1">
        <v>1.4763471740384171E-2</v>
      </c>
      <c r="Q13" s="51">
        <v>1.1119783131080974E-2</v>
      </c>
      <c r="R13" s="9">
        <f>IF(INDEX('Pace of change parameters'!$E$29:$I$29,1,$B$6)=1,D13*(1+P13),D13)</f>
        <v>34263.488623314071</v>
      </c>
      <c r="S13" s="96">
        <f>IF(P13&lt;INDEX('Pace of change parameters'!$E$22:$I$22,1,$B$6),INDEX('Pace of change parameters'!$E$22:$I$22,1,$B$6),P13)</f>
        <v>1.84E-2</v>
      </c>
      <c r="T13" s="125">
        <v>1.4743253789624378E-2</v>
      </c>
      <c r="U13" s="110">
        <f t="shared" si="3"/>
        <v>34386.275999999998</v>
      </c>
      <c r="V13" s="124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0</v>
      </c>
      <c r="W13" s="125">
        <f>MIN(S13, S13+(INDEX('Pace of change parameters'!$E$25:$I$25,1,$B$6)-S13)*(1-V13))</f>
        <v>0.01</v>
      </c>
      <c r="X13" s="125">
        <v>6.3734154826400324E-3</v>
      </c>
      <c r="Y13" s="101">
        <f t="shared" si="4"/>
        <v>34102.65</v>
      </c>
      <c r="Z13" s="90">
        <v>0</v>
      </c>
      <c r="AA13" s="92">
        <f t="shared" si="7"/>
        <v>31611.767479258324</v>
      </c>
      <c r="AB13" s="92">
        <f>IF(INDEX('Pace of change parameters'!$E$27:$I$27,1,$B$6)=1,MAX(AA13,Y13),Y13)</f>
        <v>34102.65</v>
      </c>
      <c r="AC13" s="90">
        <f t="shared" si="5"/>
        <v>1.0000000000000009E-2</v>
      </c>
      <c r="AD13" s="136">
        <v>6.3734154826400324E-3</v>
      </c>
      <c r="AE13" s="50">
        <v>34103</v>
      </c>
      <c r="AF13" s="50">
        <v>134.63559149619905</v>
      </c>
      <c r="AG13" s="15">
        <f t="shared" si="6"/>
        <v>1.0010365763364337E-2</v>
      </c>
      <c r="AH13" s="15">
        <f t="shared" si="6"/>
        <v>6.3837440258882605E-3</v>
      </c>
      <c r="AI13" s="50"/>
      <c r="AJ13" s="50">
        <v>31611.767479258324</v>
      </c>
      <c r="AK13" s="50">
        <v>124.80042849046285</v>
      </c>
      <c r="AL13" s="15">
        <f t="shared" si="8"/>
        <v>7.8807125301559644E-2</v>
      </c>
      <c r="AM13" s="52">
        <f t="shared" si="8"/>
        <v>7.8807125301559422E-2</v>
      </c>
    </row>
    <row r="14" spans="1:39" x14ac:dyDescent="0.2">
      <c r="A14" s="178" t="s">
        <v>75</v>
      </c>
      <c r="B14" s="178" t="s">
        <v>76</v>
      </c>
      <c r="D14" s="61">
        <v>27912</v>
      </c>
      <c r="E14" s="66">
        <v>127.9992866509982</v>
      </c>
      <c r="F14" s="49"/>
      <c r="G14" s="81">
        <v>27585.925521172514</v>
      </c>
      <c r="H14" s="74">
        <v>125.7534290894563</v>
      </c>
      <c r="I14" s="83"/>
      <c r="J14" s="96">
        <f t="shared" si="2"/>
        <v>1.1820320423080233E-2</v>
      </c>
      <c r="K14" s="119">
        <f t="shared" si="2"/>
        <v>1.7859215273917428E-2</v>
      </c>
      <c r="L14" s="96">
        <v>1.7154496932219709E-2</v>
      </c>
      <c r="M14" s="90">
        <f>INDEX('Pace of change parameters'!$E$20:$I$20,1,$B$6)</f>
        <v>1.1119783131080974E-2</v>
      </c>
      <c r="N14" s="101">
        <f>IF(INDEX('Pace of change parameters'!$E$28:$I$28,1,$B$6)=1,(1+L14)*D14,D14)</f>
        <v>28390.816318372115</v>
      </c>
      <c r="O14" s="87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1">
        <v>1.7154496932219709E-2</v>
      </c>
      <c r="Q14" s="51">
        <v>1.1119783131080974E-2</v>
      </c>
      <c r="R14" s="9">
        <f>IF(INDEX('Pace of change parameters'!$E$29:$I$29,1,$B$6)=1,D14*(1+P14),D14)</f>
        <v>28390.816318372115</v>
      </c>
      <c r="S14" s="96">
        <f>IF(P14&lt;INDEX('Pace of change parameters'!$E$22:$I$22,1,$B$6),INDEX('Pace of change parameters'!$E$22:$I$22,1,$B$6),P14)</f>
        <v>1.84E-2</v>
      </c>
      <c r="T14" s="125">
        <v>1.2357896707318794E-2</v>
      </c>
      <c r="U14" s="110">
        <f t="shared" si="3"/>
        <v>28425.5808</v>
      </c>
      <c r="V14" s="124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5">
        <f>MIN(S14, S14+(INDEX('Pace of change parameters'!$E$25:$I$25,1,$B$6)-S14)*(1-V14))</f>
        <v>1.84E-2</v>
      </c>
      <c r="X14" s="125">
        <v>1.2357896707318794E-2</v>
      </c>
      <c r="Y14" s="101">
        <f t="shared" si="4"/>
        <v>28425.5808</v>
      </c>
      <c r="Z14" s="90">
        <v>0</v>
      </c>
      <c r="AA14" s="92">
        <f t="shared" si="7"/>
        <v>28471.87433475479</v>
      </c>
      <c r="AB14" s="92">
        <f>IF(INDEX('Pace of change parameters'!$E$27:$I$27,1,$B$6)=1,MAX(AA14,Y14),Y14)</f>
        <v>28425.5808</v>
      </c>
      <c r="AC14" s="90">
        <f t="shared" si="5"/>
        <v>1.8399999999999972E-2</v>
      </c>
      <c r="AD14" s="136">
        <v>1.2357896707318794E-2</v>
      </c>
      <c r="AE14" s="50">
        <v>28426</v>
      </c>
      <c r="AF14" s="50">
        <v>129.58299958264178</v>
      </c>
      <c r="AG14" s="15">
        <f t="shared" si="6"/>
        <v>1.8415018629979851E-2</v>
      </c>
      <c r="AH14" s="15">
        <f t="shared" si="6"/>
        <v>1.2372826232709411E-2</v>
      </c>
      <c r="AI14" s="50"/>
      <c r="AJ14" s="50">
        <v>28471.87433475479</v>
      </c>
      <c r="AK14" s="50">
        <v>129.79212270588755</v>
      </c>
      <c r="AL14" s="15">
        <f t="shared" si="8"/>
        <v>-1.6112158341045069E-3</v>
      </c>
      <c r="AM14" s="52">
        <f t="shared" si="8"/>
        <v>-1.6112158341046179E-3</v>
      </c>
    </row>
    <row r="15" spans="1:39" x14ac:dyDescent="0.2">
      <c r="A15" s="178" t="s">
        <v>77</v>
      </c>
      <c r="B15" s="178" t="s">
        <v>78</v>
      </c>
      <c r="D15" s="61">
        <v>43385</v>
      </c>
      <c r="E15" s="66">
        <v>134.26985604480163</v>
      </c>
      <c r="F15" s="49"/>
      <c r="G15" s="81">
        <v>40440.893052470739</v>
      </c>
      <c r="H15" s="74">
        <v>124.9413532264312</v>
      </c>
      <c r="I15" s="83"/>
      <c r="J15" s="96">
        <f t="shared" si="2"/>
        <v>7.2800245625371796E-2</v>
      </c>
      <c r="K15" s="119">
        <f t="shared" si="2"/>
        <v>7.4663052524046147E-2</v>
      </c>
      <c r="L15" s="96">
        <v>1.2875488272912516E-2</v>
      </c>
      <c r="M15" s="90">
        <f>INDEX('Pace of change parameters'!$E$20:$I$20,1,$B$6)</f>
        <v>1.1119783131080974E-2</v>
      </c>
      <c r="N15" s="101">
        <f>IF(INDEX('Pace of change parameters'!$E$28:$I$28,1,$B$6)=1,(1+L15)*D15,D15)</f>
        <v>43943.603058720313</v>
      </c>
      <c r="O15" s="87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1">
        <v>1.2875488272912516E-2</v>
      </c>
      <c r="Q15" s="51">
        <v>1.1119783131080974E-2</v>
      </c>
      <c r="R15" s="9">
        <f>IF(INDEX('Pace of change parameters'!$E$29:$I$29,1,$B$6)=1,D15*(1+P15),D15)</f>
        <v>43943.603058720313</v>
      </c>
      <c r="S15" s="96">
        <f>IF(P15&lt;INDEX('Pace of change parameters'!$E$22:$I$22,1,$B$6),INDEX('Pace of change parameters'!$E$22:$I$22,1,$B$6),P15)</f>
        <v>1.84E-2</v>
      </c>
      <c r="T15" s="125">
        <v>1.6634718741698418E-2</v>
      </c>
      <c r="U15" s="110">
        <f t="shared" si="3"/>
        <v>44183.284</v>
      </c>
      <c r="V15" s="124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0.5439950874925642</v>
      </c>
      <c r="W15" s="125">
        <f>MIN(S15, S15+(INDEX('Pace of change parameters'!$E$25:$I$25,1,$B$6)-S15)*(1-V15))</f>
        <v>1.4569558734937539E-2</v>
      </c>
      <c r="X15" s="125">
        <v>1.2810917113494025E-2</v>
      </c>
      <c r="Y15" s="101">
        <f t="shared" si="4"/>
        <v>44017.100305715263</v>
      </c>
      <c r="Z15" s="90">
        <v>0</v>
      </c>
      <c r="AA15" s="92">
        <f t="shared" si="7"/>
        <v>41739.691644257895</v>
      </c>
      <c r="AB15" s="92">
        <f>IF(INDEX('Pace of change parameters'!$E$27:$I$27,1,$B$6)=1,MAX(AA15,Y15),Y15)</f>
        <v>44017.100305715263</v>
      </c>
      <c r="AC15" s="90">
        <f t="shared" si="5"/>
        <v>1.4569558734937482E-2</v>
      </c>
      <c r="AD15" s="136">
        <v>1.2810917113494025E-2</v>
      </c>
      <c r="AE15" s="50">
        <v>44017</v>
      </c>
      <c r="AF15" s="50">
        <v>135.98966614887422</v>
      </c>
      <c r="AG15" s="15">
        <f t="shared" si="6"/>
        <v>1.4567246744266349E-2</v>
      </c>
      <c r="AH15" s="15">
        <f t="shared" si="6"/>
        <v>1.2808609130397386E-2</v>
      </c>
      <c r="AI15" s="50"/>
      <c r="AJ15" s="50">
        <v>41739.691644257895</v>
      </c>
      <c r="AK15" s="50">
        <v>128.95396623712625</v>
      </c>
      <c r="AL15" s="15">
        <f t="shared" si="8"/>
        <v>5.4559779098305672E-2</v>
      </c>
      <c r="AM15" s="52">
        <f t="shared" si="8"/>
        <v>5.4559779098305672E-2</v>
      </c>
    </row>
    <row r="16" spans="1:39" x14ac:dyDescent="0.2">
      <c r="A16" s="178" t="s">
        <v>79</v>
      </c>
      <c r="B16" s="178" t="s">
        <v>80</v>
      </c>
      <c r="D16" s="61">
        <v>43142</v>
      </c>
      <c r="E16" s="66">
        <v>146.74311327551885</v>
      </c>
      <c r="F16" s="49"/>
      <c r="G16" s="81">
        <v>41144.697408694417</v>
      </c>
      <c r="H16" s="74">
        <v>139.72771397424273</v>
      </c>
      <c r="I16" s="83"/>
      <c r="J16" s="96">
        <f t="shared" si="2"/>
        <v>4.8543377812848565E-2</v>
      </c>
      <c r="K16" s="119">
        <f t="shared" si="2"/>
        <v>5.0207643864905283E-2</v>
      </c>
      <c r="L16" s="96">
        <v>1.2724649811120425E-2</v>
      </c>
      <c r="M16" s="90">
        <f>INDEX('Pace of change parameters'!$E$20:$I$20,1,$B$6)</f>
        <v>1.1119783131080974E-2</v>
      </c>
      <c r="N16" s="101">
        <f>IF(INDEX('Pace of change parameters'!$E$28:$I$28,1,$B$6)=1,(1+L16)*D16,D16)</f>
        <v>43690.966842151356</v>
      </c>
      <c r="O16" s="87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1">
        <v>1.2724649811120425E-2</v>
      </c>
      <c r="Q16" s="51">
        <v>1.1119783131080974E-2</v>
      </c>
      <c r="R16" s="9">
        <f>IF(INDEX('Pace of change parameters'!$E$29:$I$29,1,$B$6)=1,D16*(1+P16),D16)</f>
        <v>43690.966842151356</v>
      </c>
      <c r="S16" s="96">
        <f>IF(P16&lt;INDEX('Pace of change parameters'!$E$22:$I$22,1,$B$6),INDEX('Pace of change parameters'!$E$22:$I$22,1,$B$6),P16)</f>
        <v>1.84E-2</v>
      </c>
      <c r="T16" s="125">
        <v>1.6786139581714599E-2</v>
      </c>
      <c r="U16" s="110">
        <f t="shared" si="3"/>
        <v>43935.8128</v>
      </c>
      <c r="V16" s="124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5">
        <f>MIN(S16, S16+(INDEX('Pace of change parameters'!$E$25:$I$25,1,$B$6)-S16)*(1-V16))</f>
        <v>1.84E-2</v>
      </c>
      <c r="X16" s="125">
        <v>1.6786139581714599E-2</v>
      </c>
      <c r="Y16" s="101">
        <f t="shared" si="4"/>
        <v>43935.8128</v>
      </c>
      <c r="Z16" s="90">
        <v>0</v>
      </c>
      <c r="AA16" s="92">
        <f t="shared" si="7"/>
        <v>42466.09936152929</v>
      </c>
      <c r="AB16" s="92">
        <f>IF(INDEX('Pace of change parameters'!$E$27:$I$27,1,$B$6)=1,MAX(AA16,Y16),Y16)</f>
        <v>43935.8128</v>
      </c>
      <c r="AC16" s="90">
        <f t="shared" si="5"/>
        <v>1.8399999999999972E-2</v>
      </c>
      <c r="AD16" s="136">
        <v>1.6786139581714599E-2</v>
      </c>
      <c r="AE16" s="50">
        <v>43936</v>
      </c>
      <c r="AF16" s="50">
        <v>149.20699939028015</v>
      </c>
      <c r="AG16" s="15">
        <f t="shared" si="6"/>
        <v>1.8404339159056038E-2</v>
      </c>
      <c r="AH16" s="15">
        <f t="shared" si="6"/>
        <v>1.6790471864496892E-2</v>
      </c>
      <c r="AI16" s="50"/>
      <c r="AJ16" s="50">
        <v>42466.09936152929</v>
      </c>
      <c r="AK16" s="50">
        <v>144.21520533374172</v>
      </c>
      <c r="AL16" s="15">
        <f t="shared" si="8"/>
        <v>3.461350725803447E-2</v>
      </c>
      <c r="AM16" s="52">
        <f t="shared" si="8"/>
        <v>3.4613507258034693E-2</v>
      </c>
    </row>
    <row r="17" spans="1:39" x14ac:dyDescent="0.2">
      <c r="A17" s="178" t="s">
        <v>81</v>
      </c>
      <c r="B17" s="178" t="s">
        <v>82</v>
      </c>
      <c r="D17" s="61">
        <v>20411</v>
      </c>
      <c r="E17" s="66">
        <v>131.13534318972737</v>
      </c>
      <c r="F17" s="49"/>
      <c r="G17" s="81">
        <v>20668.064876938635</v>
      </c>
      <c r="H17" s="74">
        <v>132.42671825804433</v>
      </c>
      <c r="I17" s="83"/>
      <c r="J17" s="96">
        <f t="shared" si="2"/>
        <v>-1.2437781595386221E-2</v>
      </c>
      <c r="K17" s="119">
        <f t="shared" si="2"/>
        <v>-9.7516202568775912E-3</v>
      </c>
      <c r="L17" s="96">
        <v>1.3870020857303045E-2</v>
      </c>
      <c r="M17" s="90">
        <f>INDEX('Pace of change parameters'!$E$20:$I$20,1,$B$6)</f>
        <v>1.1119783131080974E-2</v>
      </c>
      <c r="N17" s="101">
        <f>IF(INDEX('Pace of change parameters'!$E$28:$I$28,1,$B$6)=1,(1+L17)*D17,D17)</f>
        <v>20694.100995718414</v>
      </c>
      <c r="O17" s="87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1">
        <v>1.3870020857303045E-2</v>
      </c>
      <c r="Q17" s="51">
        <v>1.1119783131080974E-2</v>
      </c>
      <c r="R17" s="9">
        <f>IF(INDEX('Pace of change parameters'!$E$29:$I$29,1,$B$6)=1,D17*(1+P17),D17)</f>
        <v>20694.100995718414</v>
      </c>
      <c r="S17" s="96">
        <f>IF(P17&lt;INDEX('Pace of change parameters'!$E$22:$I$22,1,$B$6),INDEX('Pace of change parameters'!$E$22:$I$22,1,$B$6),P17)</f>
        <v>1.84E-2</v>
      </c>
      <c r="T17" s="125">
        <v>1.5637474190216105E-2</v>
      </c>
      <c r="U17" s="110">
        <f t="shared" si="3"/>
        <v>20786.562399999999</v>
      </c>
      <c r="V17" s="124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5">
        <f>MIN(S17, S17+(INDEX('Pace of change parameters'!$E$25:$I$25,1,$B$6)-S17)*(1-V17))</f>
        <v>1.84E-2</v>
      </c>
      <c r="X17" s="125">
        <v>1.5637474190216105E-2</v>
      </c>
      <c r="Y17" s="101">
        <f t="shared" si="4"/>
        <v>20786.562399999999</v>
      </c>
      <c r="Z17" s="90">
        <v>0</v>
      </c>
      <c r="AA17" s="92">
        <f t="shared" si="7"/>
        <v>21331.839871281729</v>
      </c>
      <c r="AB17" s="92">
        <f>IF(INDEX('Pace of change parameters'!$E$27:$I$27,1,$B$6)=1,MAX(AA17,Y17),Y17)</f>
        <v>20786.562399999999</v>
      </c>
      <c r="AC17" s="90">
        <f t="shared" si="5"/>
        <v>1.8399999999999972E-2</v>
      </c>
      <c r="AD17" s="136">
        <v>1.5637474190216105E-2</v>
      </c>
      <c r="AE17" s="50">
        <v>20787</v>
      </c>
      <c r="AF17" s="50">
        <v>133.18877257355055</v>
      </c>
      <c r="AG17" s="15">
        <f t="shared" si="6"/>
        <v>1.8421439419920693E-2</v>
      </c>
      <c r="AH17" s="15">
        <f t="shared" si="6"/>
        <v>1.5658855453272169E-2</v>
      </c>
      <c r="AI17" s="50"/>
      <c r="AJ17" s="50">
        <v>21331.839871281729</v>
      </c>
      <c r="AK17" s="50">
        <v>136.6797310430336</v>
      </c>
      <c r="AL17" s="15">
        <f t="shared" si="8"/>
        <v>-2.5541157001428005E-2</v>
      </c>
      <c r="AM17" s="52">
        <f t="shared" si="8"/>
        <v>-2.5541157001427783E-2</v>
      </c>
    </row>
    <row r="18" spans="1:39" x14ac:dyDescent="0.2">
      <c r="A18" s="178" t="s">
        <v>83</v>
      </c>
      <c r="B18" s="178" t="s">
        <v>84</v>
      </c>
      <c r="D18" s="61">
        <v>39512</v>
      </c>
      <c r="E18" s="66">
        <v>138.96955182393654</v>
      </c>
      <c r="F18" s="49"/>
      <c r="G18" s="81">
        <v>37896.809660327097</v>
      </c>
      <c r="H18" s="74">
        <v>133.1506709876181</v>
      </c>
      <c r="I18" s="83"/>
      <c r="J18" s="96">
        <f t="shared" si="2"/>
        <v>4.2620747080031718E-2</v>
      </c>
      <c r="K18" s="119">
        <f t="shared" si="2"/>
        <v>4.3701475878101581E-2</v>
      </c>
      <c r="L18" s="96">
        <v>1.2167859597033148E-2</v>
      </c>
      <c r="M18" s="90">
        <f>INDEX('Pace of change parameters'!$E$20:$I$20,1,$B$6)</f>
        <v>1.1119783131080974E-2</v>
      </c>
      <c r="N18" s="101">
        <f>IF(INDEX('Pace of change parameters'!$E$28:$I$28,1,$B$6)=1,(1+L18)*D18,D18)</f>
        <v>39992.776468397977</v>
      </c>
      <c r="O18" s="87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1">
        <v>1.2167859597033148E-2</v>
      </c>
      <c r="Q18" s="51">
        <v>1.1119783131080974E-2</v>
      </c>
      <c r="R18" s="9">
        <f>IF(INDEX('Pace of change parameters'!$E$29:$I$29,1,$B$6)=1,D18*(1+P18),D18)</f>
        <v>39992.776468397977</v>
      </c>
      <c r="S18" s="96">
        <f>IF(P18&lt;INDEX('Pace of change parameters'!$E$22:$I$22,1,$B$6),INDEX('Pace of change parameters'!$E$22:$I$22,1,$B$6),P18)</f>
        <v>1.84E-2</v>
      </c>
      <c r="T18" s="125">
        <v>1.7345470296447951E-2</v>
      </c>
      <c r="U18" s="110">
        <f t="shared" si="3"/>
        <v>40239.020799999998</v>
      </c>
      <c r="V18" s="124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5">
        <f>MIN(S18, S18+(INDEX('Pace of change parameters'!$E$25:$I$25,1,$B$6)-S18)*(1-V18))</f>
        <v>1.84E-2</v>
      </c>
      <c r="X18" s="125">
        <v>1.7345470296447951E-2</v>
      </c>
      <c r="Y18" s="101">
        <f t="shared" si="4"/>
        <v>40239.020799999998</v>
      </c>
      <c r="Z18" s="90">
        <v>0</v>
      </c>
      <c r="AA18" s="92">
        <f t="shared" si="7"/>
        <v>39113.902540946649</v>
      </c>
      <c r="AB18" s="92">
        <f>IF(INDEX('Pace of change parameters'!$E$27:$I$27,1,$B$6)=1,MAX(AA18,Y18),Y18)</f>
        <v>40239.020799999998</v>
      </c>
      <c r="AC18" s="90">
        <f t="shared" si="5"/>
        <v>1.8399999999999972E-2</v>
      </c>
      <c r="AD18" s="136">
        <v>1.7345470296447951E-2</v>
      </c>
      <c r="AE18" s="50">
        <v>40239</v>
      </c>
      <c r="AF18" s="50">
        <v>141.37997097628298</v>
      </c>
      <c r="AG18" s="15">
        <f t="shared" si="6"/>
        <v>1.8399473577647374E-2</v>
      </c>
      <c r="AH18" s="15">
        <f t="shared" si="6"/>
        <v>1.7344944419193764E-2</v>
      </c>
      <c r="AI18" s="50"/>
      <c r="AJ18" s="50">
        <v>39113.902540946649</v>
      </c>
      <c r="AK18" s="50">
        <v>137.42693421825089</v>
      </c>
      <c r="AL18" s="15">
        <f t="shared" si="8"/>
        <v>2.8764643412289015E-2</v>
      </c>
      <c r="AM18" s="52">
        <f t="shared" si="8"/>
        <v>2.8764643412289015E-2</v>
      </c>
    </row>
    <row r="19" spans="1:39" x14ac:dyDescent="0.2">
      <c r="A19" s="178" t="s">
        <v>85</v>
      </c>
      <c r="B19" s="178" t="s">
        <v>86</v>
      </c>
      <c r="D19" s="61">
        <v>23263</v>
      </c>
      <c r="E19" s="66">
        <v>135.57150401563337</v>
      </c>
      <c r="F19" s="49"/>
      <c r="G19" s="81">
        <v>22374.388475903132</v>
      </c>
      <c r="H19" s="74">
        <v>130.15124691123034</v>
      </c>
      <c r="I19" s="83"/>
      <c r="J19" s="96">
        <f t="shared" si="2"/>
        <v>3.9715566977568617E-2</v>
      </c>
      <c r="K19" s="119">
        <f t="shared" si="2"/>
        <v>4.1645833082950778E-2</v>
      </c>
      <c r="L19" s="96">
        <v>1.2996960224363363E-2</v>
      </c>
      <c r="M19" s="90">
        <f>INDEX('Pace of change parameters'!$E$20:$I$20,1,$B$6)</f>
        <v>1.1119783131080974E-2</v>
      </c>
      <c r="N19" s="101">
        <f>IF(INDEX('Pace of change parameters'!$E$28:$I$28,1,$B$6)=1,(1+L19)*D19,D19)</f>
        <v>23565.348285699365</v>
      </c>
      <c r="O19" s="87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1">
        <v>1.2996960224363363E-2</v>
      </c>
      <c r="Q19" s="51">
        <v>1.1119783131080974E-2</v>
      </c>
      <c r="R19" s="9">
        <f>IF(INDEX('Pace of change parameters'!$E$29:$I$29,1,$B$6)=1,D19*(1+P19),D19)</f>
        <v>23565.348285699365</v>
      </c>
      <c r="S19" s="96">
        <f>IF(P19&lt;INDEX('Pace of change parameters'!$E$22:$I$22,1,$B$6),INDEX('Pace of change parameters'!$E$22:$I$22,1,$B$6),P19)</f>
        <v>1.84E-2</v>
      </c>
      <c r="T19" s="125">
        <v>1.6512810574105252E-2</v>
      </c>
      <c r="U19" s="110">
        <f t="shared" si="3"/>
        <v>23691.039199999999</v>
      </c>
      <c r="V19" s="124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5">
        <f>MIN(S19, S19+(INDEX('Pace of change parameters'!$E$25:$I$25,1,$B$6)-S19)*(1-V19))</f>
        <v>1.84E-2</v>
      </c>
      <c r="X19" s="125">
        <v>1.6512810574105252E-2</v>
      </c>
      <c r="Y19" s="101">
        <f t="shared" si="4"/>
        <v>23691.039199999999</v>
      </c>
      <c r="Z19" s="90">
        <v>0</v>
      </c>
      <c r="AA19" s="92">
        <f t="shared" si="7"/>
        <v>23092.963711294138</v>
      </c>
      <c r="AB19" s="92">
        <f>IF(INDEX('Pace of change parameters'!$E$27:$I$27,1,$B$6)=1,MAX(AA19,Y19),Y19)</f>
        <v>23691.039199999999</v>
      </c>
      <c r="AC19" s="90">
        <f t="shared" si="5"/>
        <v>1.8399999999999972E-2</v>
      </c>
      <c r="AD19" s="136">
        <v>1.6512810574105252E-2</v>
      </c>
      <c r="AE19" s="50">
        <v>23691</v>
      </c>
      <c r="AF19" s="50">
        <v>137.80994255529023</v>
      </c>
      <c r="AG19" s="15">
        <f t="shared" si="6"/>
        <v>1.839831492068944E-2</v>
      </c>
      <c r="AH19" s="15">
        <f t="shared" si="6"/>
        <v>1.6511128617402893E-2</v>
      </c>
      <c r="AI19" s="50"/>
      <c r="AJ19" s="50">
        <v>23092.963711294138</v>
      </c>
      <c r="AK19" s="50">
        <v>134.33118072199767</v>
      </c>
      <c r="AL19" s="15">
        <f t="shared" si="8"/>
        <v>2.5896905056555397E-2</v>
      </c>
      <c r="AM19" s="52">
        <f t="shared" si="8"/>
        <v>2.5896905056555397E-2</v>
      </c>
    </row>
    <row r="20" spans="1:39" x14ac:dyDescent="0.2">
      <c r="A20" s="178" t="s">
        <v>87</v>
      </c>
      <c r="B20" s="178" t="s">
        <v>88</v>
      </c>
      <c r="D20" s="61">
        <v>24967</v>
      </c>
      <c r="E20" s="66">
        <v>145.3153577504489</v>
      </c>
      <c r="F20" s="49"/>
      <c r="G20" s="81">
        <v>25739.431982151313</v>
      </c>
      <c r="H20" s="74">
        <v>149.80986185417154</v>
      </c>
      <c r="I20" s="83"/>
      <c r="J20" s="96">
        <f t="shared" si="2"/>
        <v>-3.0009674754553517E-2</v>
      </c>
      <c r="K20" s="119">
        <f t="shared" si="2"/>
        <v>-3.000139008270164E-2</v>
      </c>
      <c r="L20" s="96">
        <v>1.1128419088974661E-2</v>
      </c>
      <c r="M20" s="90">
        <f>INDEX('Pace of change parameters'!$E$20:$I$20,1,$B$6)</f>
        <v>1.1119783131080974E-2</v>
      </c>
      <c r="N20" s="101">
        <f>IF(INDEX('Pace of change parameters'!$E$28:$I$28,1,$B$6)=1,(1+L20)*D20,D20)</f>
        <v>25244.843239394431</v>
      </c>
      <c r="O20" s="87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3.2421241229310609E-2</v>
      </c>
      <c r="P20" s="51">
        <v>1.4010050652354167E-2</v>
      </c>
      <c r="Q20" s="51">
        <v>1.4001390082701626E-2</v>
      </c>
      <c r="R20" s="9">
        <f>IF(INDEX('Pace of change parameters'!$E$29:$I$29,1,$B$6)=1,D20*(1+P20),D20)</f>
        <v>25316.788934637327</v>
      </c>
      <c r="S20" s="96">
        <f>IF(P20&lt;INDEX('Pace of change parameters'!$E$22:$I$22,1,$B$6),INDEX('Pace of change parameters'!$E$22:$I$22,1,$B$6),P20)</f>
        <v>1.84E-2</v>
      </c>
      <c r="T20" s="125">
        <v>1.8391301936180549E-2</v>
      </c>
      <c r="U20" s="110">
        <f t="shared" si="3"/>
        <v>25426.392799999998</v>
      </c>
      <c r="V20" s="124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5">
        <f>MIN(S20, S20+(INDEX('Pace of change parameters'!$E$25:$I$25,1,$B$6)-S20)*(1-V20))</f>
        <v>1.84E-2</v>
      </c>
      <c r="X20" s="125">
        <v>1.8391301936180549E-2</v>
      </c>
      <c r="Y20" s="101">
        <f t="shared" si="4"/>
        <v>25426.392799999998</v>
      </c>
      <c r="Z20" s="90">
        <v>0</v>
      </c>
      <c r="AA20" s="92">
        <f t="shared" si="7"/>
        <v>26566.078860805665</v>
      </c>
      <c r="AB20" s="92">
        <f>IF(INDEX('Pace of change parameters'!$E$27:$I$27,1,$B$6)=1,MAX(AA20,Y20),Y20)</f>
        <v>25426.392799999998</v>
      </c>
      <c r="AC20" s="90">
        <f t="shared" si="5"/>
        <v>1.8399999999999972E-2</v>
      </c>
      <c r="AD20" s="136">
        <v>1.8391301936180549E-2</v>
      </c>
      <c r="AE20" s="50">
        <v>25426</v>
      </c>
      <c r="AF20" s="50">
        <v>147.98561017762609</v>
      </c>
      <c r="AG20" s="15">
        <f t="shared" si="6"/>
        <v>1.838426723274722E-2</v>
      </c>
      <c r="AH20" s="15">
        <f t="shared" si="6"/>
        <v>1.8375569303299866E-2</v>
      </c>
      <c r="AI20" s="50"/>
      <c r="AJ20" s="50">
        <v>26566.078860805665</v>
      </c>
      <c r="AK20" s="50">
        <v>154.62115119339495</v>
      </c>
      <c r="AL20" s="15">
        <f t="shared" si="8"/>
        <v>-4.2914833866870894E-2</v>
      </c>
      <c r="AM20" s="52">
        <f t="shared" si="8"/>
        <v>-4.2914833866870894E-2</v>
      </c>
    </row>
    <row r="21" spans="1:39" x14ac:dyDescent="0.2">
      <c r="A21" s="178" t="s">
        <v>89</v>
      </c>
      <c r="B21" s="178" t="s">
        <v>90</v>
      </c>
      <c r="D21" s="61">
        <v>39618</v>
      </c>
      <c r="E21" s="66">
        <v>130.59936929024434</v>
      </c>
      <c r="F21" s="49"/>
      <c r="G21" s="81">
        <v>40252.943923519852</v>
      </c>
      <c r="H21" s="74">
        <v>131.90387937404162</v>
      </c>
      <c r="I21" s="83"/>
      <c r="J21" s="96">
        <f t="shared" si="2"/>
        <v>-1.5773850596523808E-2</v>
      </c>
      <c r="K21" s="119">
        <f t="shared" si="2"/>
        <v>-9.889853808606075E-3</v>
      </c>
      <c r="L21" s="96">
        <v>1.7164558063904378E-2</v>
      </c>
      <c r="M21" s="90">
        <f>INDEX('Pace of change parameters'!$E$20:$I$20,1,$B$6)</f>
        <v>1.1119783131080974E-2</v>
      </c>
      <c r="N21" s="101">
        <f>IF(INDEX('Pace of change parameters'!$E$28:$I$28,1,$B$6)=1,(1+L21)*D21,D21)</f>
        <v>40298.025461375764</v>
      </c>
      <c r="O21" s="87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1">
        <v>1.7164558063904378E-2</v>
      </c>
      <c r="Q21" s="51">
        <v>1.1119783131080974E-2</v>
      </c>
      <c r="R21" s="9">
        <f>IF(INDEX('Pace of change parameters'!$E$29:$I$29,1,$B$6)=1,D21*(1+P21),D21)</f>
        <v>40298.025461375764</v>
      </c>
      <c r="S21" s="96">
        <f>IF(P21&lt;INDEX('Pace of change parameters'!$E$22:$I$22,1,$B$6),INDEX('Pace of change parameters'!$E$22:$I$22,1,$B$6),P21)</f>
        <v>1.84E-2</v>
      </c>
      <c r="T21" s="125">
        <v>1.2347883120008785E-2</v>
      </c>
      <c r="U21" s="110">
        <f t="shared" si="3"/>
        <v>40346.9712</v>
      </c>
      <c r="V21" s="124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5">
        <f>MIN(S21, S21+(INDEX('Pace of change parameters'!$E$25:$I$25,1,$B$6)-S21)*(1-V21))</f>
        <v>1.84E-2</v>
      </c>
      <c r="X21" s="125">
        <v>1.2347883120008785E-2</v>
      </c>
      <c r="Y21" s="101">
        <f t="shared" si="4"/>
        <v>40346.9712</v>
      </c>
      <c r="Z21" s="90">
        <v>0</v>
      </c>
      <c r="AA21" s="92">
        <f t="shared" si="7"/>
        <v>41545.70634633091</v>
      </c>
      <c r="AB21" s="92">
        <f>IF(INDEX('Pace of change parameters'!$E$27:$I$27,1,$B$6)=1,MAX(AA21,Y21),Y21)</f>
        <v>40346.9712</v>
      </c>
      <c r="AC21" s="90">
        <f t="shared" si="5"/>
        <v>1.8399999999999972E-2</v>
      </c>
      <c r="AD21" s="136">
        <v>1.2347883120008785E-2</v>
      </c>
      <c r="AE21" s="50">
        <v>40347</v>
      </c>
      <c r="AF21" s="50">
        <v>132.212089411797</v>
      </c>
      <c r="AG21" s="15">
        <f t="shared" si="6"/>
        <v>1.8400726942298995E-2</v>
      </c>
      <c r="AH21" s="15">
        <f t="shared" si="6"/>
        <v>1.2348605742257046E-2</v>
      </c>
      <c r="AI21" s="50"/>
      <c r="AJ21" s="50">
        <v>41545.70634633091</v>
      </c>
      <c r="AK21" s="50">
        <v>136.14010068003481</v>
      </c>
      <c r="AL21" s="15">
        <f t="shared" si="8"/>
        <v>-2.8852713114041806E-2</v>
      </c>
      <c r="AM21" s="52">
        <f t="shared" si="8"/>
        <v>-2.8852713114041806E-2</v>
      </c>
    </row>
    <row r="22" spans="1:39" x14ac:dyDescent="0.2">
      <c r="A22" s="178" t="s">
        <v>91</v>
      </c>
      <c r="B22" s="178" t="s">
        <v>92</v>
      </c>
      <c r="D22" s="61">
        <v>25524</v>
      </c>
      <c r="E22" s="66">
        <v>127.16257126837907</v>
      </c>
      <c r="F22" s="49"/>
      <c r="G22" s="81">
        <v>25391.457216194791</v>
      </c>
      <c r="H22" s="74">
        <v>125.82129994858968</v>
      </c>
      <c r="I22" s="83"/>
      <c r="J22" s="96">
        <f t="shared" si="2"/>
        <v>5.2199754695714251E-3</v>
      </c>
      <c r="K22" s="119">
        <f t="shared" si="2"/>
        <v>1.0660129249478567E-2</v>
      </c>
      <c r="L22" s="96">
        <v>1.6591866102342978E-2</v>
      </c>
      <c r="M22" s="90">
        <f>INDEX('Pace of change parameters'!$E$20:$I$20,1,$B$6)</f>
        <v>1.1119783131080974E-2</v>
      </c>
      <c r="N22" s="101">
        <f>IF(INDEX('Pace of change parameters'!$E$28:$I$28,1,$B$6)=1,(1+L22)*D22,D22)</f>
        <v>25947.490790396201</v>
      </c>
      <c r="O22" s="87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1">
        <v>1.6591866102342978E-2</v>
      </c>
      <c r="Q22" s="51">
        <v>1.1119783131080974E-2</v>
      </c>
      <c r="R22" s="9">
        <f>IF(INDEX('Pace of change parameters'!$E$29:$I$29,1,$B$6)=1,D22*(1+P22),D22)</f>
        <v>25947.490790396201</v>
      </c>
      <c r="S22" s="96">
        <f>IF(P22&lt;INDEX('Pace of change parameters'!$E$22:$I$22,1,$B$6),INDEX('Pace of change parameters'!$E$22:$I$22,1,$B$6),P22)</f>
        <v>1.84E-2</v>
      </c>
      <c r="T22" s="125">
        <v>1.2918184254906873E-2</v>
      </c>
      <c r="U22" s="110">
        <f t="shared" si="3"/>
        <v>25993.641599999999</v>
      </c>
      <c r="V22" s="124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5">
        <f>MIN(S22, S22+(INDEX('Pace of change parameters'!$E$25:$I$25,1,$B$6)-S22)*(1-V22))</f>
        <v>1.84E-2</v>
      </c>
      <c r="X22" s="125">
        <v>1.2918184254906873E-2</v>
      </c>
      <c r="Y22" s="101">
        <f t="shared" si="4"/>
        <v>25993.641599999999</v>
      </c>
      <c r="Z22" s="90">
        <v>0</v>
      </c>
      <c r="AA22" s="92">
        <f t="shared" si="7"/>
        <v>26206.928546984378</v>
      </c>
      <c r="AB22" s="92">
        <f>IF(INDEX('Pace of change parameters'!$E$27:$I$27,1,$B$6)=1,MAX(AA22,Y22),Y22)</f>
        <v>25993.641599999999</v>
      </c>
      <c r="AC22" s="90">
        <f t="shared" si="5"/>
        <v>1.8399999999999972E-2</v>
      </c>
      <c r="AD22" s="136">
        <v>1.2918184254906873E-2</v>
      </c>
      <c r="AE22" s="50">
        <v>25994</v>
      </c>
      <c r="AF22" s="50">
        <v>128.80705675992621</v>
      </c>
      <c r="AG22" s="15">
        <f t="shared" si="6"/>
        <v>1.8414041686256155E-2</v>
      </c>
      <c r="AH22" s="15">
        <f t="shared" si="6"/>
        <v>1.2932150357957362E-2</v>
      </c>
      <c r="AI22" s="50"/>
      <c r="AJ22" s="50">
        <v>26206.928546984378</v>
      </c>
      <c r="AK22" s="50">
        <v>129.86217330363729</v>
      </c>
      <c r="AL22" s="15">
        <f t="shared" si="8"/>
        <v>-8.1248951628434263E-3</v>
      </c>
      <c r="AM22" s="52">
        <f t="shared" si="8"/>
        <v>-8.1248951628436483E-3</v>
      </c>
    </row>
    <row r="23" spans="1:39" x14ac:dyDescent="0.2">
      <c r="A23" s="178" t="s">
        <v>93</v>
      </c>
      <c r="B23" s="178" t="s">
        <v>94</v>
      </c>
      <c r="D23" s="61">
        <v>28492</v>
      </c>
      <c r="E23" s="66">
        <v>125.88278469315325</v>
      </c>
      <c r="F23" s="49"/>
      <c r="G23" s="81">
        <v>32154.88952412298</v>
      </c>
      <c r="H23" s="74">
        <v>141.15978351744681</v>
      </c>
      <c r="I23" s="83"/>
      <c r="J23" s="96">
        <f t="shared" si="2"/>
        <v>-0.11391392035027947</v>
      </c>
      <c r="K23" s="119">
        <f t="shared" si="2"/>
        <v>-0.10822486719388724</v>
      </c>
      <c r="L23" s="96">
        <v>1.7611606358894694E-2</v>
      </c>
      <c r="M23" s="90">
        <f>INDEX('Pace of change parameters'!$E$20:$I$20,1,$B$6)</f>
        <v>1.1119783131080974E-2</v>
      </c>
      <c r="N23" s="101">
        <f>IF(INDEX('Pace of change parameters'!$E$28:$I$28,1,$B$6)=1,(1+L23)*D23,D23)</f>
        <v>28993.789888377629</v>
      </c>
      <c r="O23" s="87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0.91252122148194614</v>
      </c>
      <c r="P23" s="51">
        <v>9.9237419891539114E-2</v>
      </c>
      <c r="Q23" s="51">
        <v>9.2224867193887228E-2</v>
      </c>
      <c r="R23" s="9">
        <f>IF(INDEX('Pace of change parameters'!$E$29:$I$29,1,$B$6)=1,D23*(1+P23),D23)</f>
        <v>31319.472567549732</v>
      </c>
      <c r="S23" s="96">
        <f>IF(P23&lt;INDEX('Pace of change parameters'!$E$22:$I$22,1,$B$6),INDEX('Pace of change parameters'!$E$22:$I$22,1,$B$6),P23)</f>
        <v>9.9237419891539114E-2</v>
      </c>
      <c r="T23" s="125">
        <v>9.2224867193887228E-2</v>
      </c>
      <c r="U23" s="110">
        <f t="shared" si="3"/>
        <v>31319.472567549732</v>
      </c>
      <c r="V23" s="124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5">
        <f>MIN(S23, S23+(INDEX('Pace of change parameters'!$E$25:$I$25,1,$B$6)-S23)*(1-V23))</f>
        <v>9.9237419891539114E-2</v>
      </c>
      <c r="X23" s="125">
        <v>9.2224867193887228E-2</v>
      </c>
      <c r="Y23" s="101">
        <f t="shared" si="4"/>
        <v>31319.472567549732</v>
      </c>
      <c r="Z23" s="90">
        <v>0</v>
      </c>
      <c r="AA23" s="92">
        <f t="shared" si="7"/>
        <v>33187.575058016031</v>
      </c>
      <c r="AB23" s="92">
        <f>IF(INDEX('Pace of change parameters'!$E$27:$I$27,1,$B$6)=1,MAX(AA23,Y23),Y23)</f>
        <v>31319.472567549732</v>
      </c>
      <c r="AC23" s="90">
        <f t="shared" si="5"/>
        <v>9.9237419891539114E-2</v>
      </c>
      <c r="AD23" s="136">
        <v>9.2224867193887228E-2</v>
      </c>
      <c r="AE23" s="50">
        <v>31319</v>
      </c>
      <c r="AF23" s="50">
        <v>137.49023322460002</v>
      </c>
      <c r="AG23" s="15">
        <f t="shared" si="6"/>
        <v>9.922083391829295E-2</v>
      </c>
      <c r="AH23" s="15">
        <f t="shared" si="6"/>
        <v>9.2208387030368044E-2</v>
      </c>
      <c r="AI23" s="50"/>
      <c r="AJ23" s="50">
        <v>33187.575058016031</v>
      </c>
      <c r="AK23" s="50">
        <v>145.69326718239864</v>
      </c>
      <c r="AL23" s="15">
        <f t="shared" si="8"/>
        <v>-5.630345256468805E-2</v>
      </c>
      <c r="AM23" s="52">
        <f t="shared" si="8"/>
        <v>-5.6303452564688161E-2</v>
      </c>
    </row>
    <row r="24" spans="1:39" x14ac:dyDescent="0.2">
      <c r="A24" s="178" t="s">
        <v>95</v>
      </c>
      <c r="B24" s="178" t="s">
        <v>96</v>
      </c>
      <c r="D24" s="61">
        <v>20193</v>
      </c>
      <c r="E24" s="66">
        <v>112.0730961865069</v>
      </c>
      <c r="F24" s="49"/>
      <c r="G24" s="81">
        <v>21617.161732486769</v>
      </c>
      <c r="H24" s="74">
        <v>119.19299432255325</v>
      </c>
      <c r="I24" s="83"/>
      <c r="J24" s="96">
        <f t="shared" si="2"/>
        <v>-6.5881069407298987E-2</v>
      </c>
      <c r="K24" s="119">
        <f t="shared" si="2"/>
        <v>-5.9734199786766751E-2</v>
      </c>
      <c r="L24" s="96">
        <v>1.7773348618405072E-2</v>
      </c>
      <c r="M24" s="90">
        <f>INDEX('Pace of change parameters'!$E$20:$I$20,1,$B$6)</f>
        <v>1.1119783131080974E-2</v>
      </c>
      <c r="N24" s="101">
        <f>IF(INDEX('Pace of change parameters'!$E$28:$I$28,1,$B$6)=1,(1+L24)*D24,D24)</f>
        <v>20551.897228651454</v>
      </c>
      <c r="O24" s="87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0.36694798690450625</v>
      </c>
      <c r="P24" s="51">
        <v>5.0602380951352721E-2</v>
      </c>
      <c r="Q24" s="51">
        <v>4.3734199786766847E-2</v>
      </c>
      <c r="R24" s="9">
        <f>IF(INDEX('Pace of change parameters'!$E$29:$I$29,1,$B$6)=1,D24*(1+P24),D24)</f>
        <v>21214.813878550667</v>
      </c>
      <c r="S24" s="96">
        <f>IF(P24&lt;INDEX('Pace of change parameters'!$E$22:$I$22,1,$B$6),INDEX('Pace of change parameters'!$E$22:$I$22,1,$B$6),P24)</f>
        <v>5.0602380951352721E-2</v>
      </c>
      <c r="T24" s="125">
        <v>4.3734199786766847E-2</v>
      </c>
      <c r="U24" s="110">
        <f t="shared" si="3"/>
        <v>21214.813878550667</v>
      </c>
      <c r="V24" s="124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5">
        <f>MIN(S24, S24+(INDEX('Pace of change parameters'!$E$25:$I$25,1,$B$6)-S24)*(1-V24))</f>
        <v>5.0602380951352721E-2</v>
      </c>
      <c r="X24" s="125">
        <v>4.3734199786766847E-2</v>
      </c>
      <c r="Y24" s="101">
        <f t="shared" si="4"/>
        <v>21214.813878550667</v>
      </c>
      <c r="Z24" s="90">
        <v>0</v>
      </c>
      <c r="AA24" s="92">
        <f t="shared" si="7"/>
        <v>22311.417894935035</v>
      </c>
      <c r="AB24" s="92">
        <f>IF(INDEX('Pace of change parameters'!$E$27:$I$27,1,$B$6)=1,MAX(AA24,Y24),Y24)</f>
        <v>21214.813878550667</v>
      </c>
      <c r="AC24" s="90">
        <f t="shared" si="5"/>
        <v>5.0602380951352721E-2</v>
      </c>
      <c r="AD24" s="136">
        <v>4.3734199786766847E-2</v>
      </c>
      <c r="AE24" s="50">
        <v>21215</v>
      </c>
      <c r="AF24" s="50">
        <v>116.97554960477579</v>
      </c>
      <c r="AG24" s="15">
        <f t="shared" si="6"/>
        <v>5.0611598078541986E-2</v>
      </c>
      <c r="AH24" s="15">
        <f t="shared" si="6"/>
        <v>4.3743356658144439E-2</v>
      </c>
      <c r="AI24" s="50"/>
      <c r="AJ24" s="50">
        <v>22311.417894935035</v>
      </c>
      <c r="AK24" s="50">
        <v>123.020993199239</v>
      </c>
      <c r="AL24" s="15">
        <f t="shared" si="8"/>
        <v>-4.914156061699404E-2</v>
      </c>
      <c r="AM24" s="52">
        <f t="shared" si="8"/>
        <v>-4.914156061699404E-2</v>
      </c>
    </row>
    <row r="25" spans="1:39" x14ac:dyDescent="0.2">
      <c r="A25" s="178" t="s">
        <v>97</v>
      </c>
      <c r="B25" s="178" t="s">
        <v>98</v>
      </c>
      <c r="D25" s="61">
        <v>72331</v>
      </c>
      <c r="E25" s="66">
        <v>138.66520173162522</v>
      </c>
      <c r="F25" s="49"/>
      <c r="G25" s="81">
        <v>66123.963470309944</v>
      </c>
      <c r="H25" s="74">
        <v>126.76747821053972</v>
      </c>
      <c r="I25" s="83"/>
      <c r="J25" s="96">
        <f t="shared" ref="J25:K88" si="9">D25/G25-1</f>
        <v>9.3869698728465512E-2</v>
      </c>
      <c r="K25" s="119">
        <f t="shared" si="9"/>
        <v>9.3854699083982362E-2</v>
      </c>
      <c r="L25" s="96">
        <v>1.1105918191504971E-2</v>
      </c>
      <c r="M25" s="90">
        <f>INDEX('Pace of change parameters'!$E$20:$I$20,1,$B$6)</f>
        <v>1.1119783131080974E-2</v>
      </c>
      <c r="N25" s="101">
        <f>IF(INDEX('Pace of change parameters'!$E$28:$I$28,1,$B$6)=1,(1+L25)*D25,D25)</f>
        <v>73134.30216870975</v>
      </c>
      <c r="O25" s="87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1">
        <v>1.1105918191504971E-2</v>
      </c>
      <c r="Q25" s="51">
        <v>1.1119783131080974E-2</v>
      </c>
      <c r="R25" s="9">
        <f>IF(INDEX('Pace of change parameters'!$E$29:$I$29,1,$B$6)=1,D25*(1+P25),D25)</f>
        <v>73134.30216870975</v>
      </c>
      <c r="S25" s="96">
        <f>IF(P25&lt;INDEX('Pace of change parameters'!$E$22:$I$22,1,$B$6),INDEX('Pace of change parameters'!$E$22:$I$22,1,$B$6),P25)</f>
        <v>1.84E-2</v>
      </c>
      <c r="T25" s="125">
        <v>1.8413964960752649E-2</v>
      </c>
      <c r="U25" s="110">
        <f t="shared" si="3"/>
        <v>73661.890400000004</v>
      </c>
      <c r="V25" s="124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0.12260602543068988</v>
      </c>
      <c r="W25" s="125">
        <f>MIN(S25, S25+(INDEX('Pace of change parameters'!$E$25:$I$25,1,$B$6)-S25)*(1-V25))</f>
        <v>1.1029890613617796E-2</v>
      </c>
      <c r="X25" s="125">
        <v>1.1043754510654313E-2</v>
      </c>
      <c r="Y25" s="101">
        <f t="shared" si="4"/>
        <v>73128.80301797358</v>
      </c>
      <c r="Z25" s="90">
        <v>0</v>
      </c>
      <c r="AA25" s="92">
        <f t="shared" si="7"/>
        <v>68247.598834326142</v>
      </c>
      <c r="AB25" s="92">
        <f>IF(INDEX('Pace of change parameters'!$E$27:$I$27,1,$B$6)=1,MAX(AA25,Y25),Y25)</f>
        <v>73128.80301797358</v>
      </c>
      <c r="AC25" s="90">
        <f t="shared" si="5"/>
        <v>1.1029890613617699E-2</v>
      </c>
      <c r="AD25" s="136">
        <v>1.1043754510654313E-2</v>
      </c>
      <c r="AE25" s="50">
        <v>73129</v>
      </c>
      <c r="AF25" s="50">
        <v>140.19696381662021</v>
      </c>
      <c r="AG25" s="15">
        <f t="shared" si="6"/>
        <v>1.1032613955288983E-2</v>
      </c>
      <c r="AH25" s="15">
        <f t="shared" si="6"/>
        <v>1.1046477889669726E-2</v>
      </c>
      <c r="AI25" s="50"/>
      <c r="AJ25" s="50">
        <v>68247.598834326142</v>
      </c>
      <c r="AK25" s="50">
        <v>130.83873900022201</v>
      </c>
      <c r="AL25" s="15">
        <f t="shared" si="8"/>
        <v>7.1524877783959218E-2</v>
      </c>
      <c r="AM25" s="52">
        <f t="shared" si="8"/>
        <v>7.1524877783959218E-2</v>
      </c>
    </row>
    <row r="26" spans="1:39" x14ac:dyDescent="0.2">
      <c r="A26" s="178" t="s">
        <v>99</v>
      </c>
      <c r="B26" s="178" t="s">
        <v>100</v>
      </c>
      <c r="D26" s="61">
        <v>48695</v>
      </c>
      <c r="E26" s="66">
        <v>129.84126473278835</v>
      </c>
      <c r="F26" s="49"/>
      <c r="G26" s="81">
        <v>48320.127451166496</v>
      </c>
      <c r="H26" s="74">
        <v>128.57086693158126</v>
      </c>
      <c r="I26" s="83"/>
      <c r="J26" s="96">
        <f t="shared" si="9"/>
        <v>7.7581034779421465E-3</v>
      </c>
      <c r="K26" s="119">
        <f t="shared" si="9"/>
        <v>9.880914950064934E-3</v>
      </c>
      <c r="L26" s="96">
        <v>1.3249675878074019E-2</v>
      </c>
      <c r="M26" s="90">
        <f>INDEX('Pace of change parameters'!$E$20:$I$20,1,$B$6)</f>
        <v>1.1119783131080974E-2</v>
      </c>
      <c r="N26" s="101">
        <f>IF(INDEX('Pace of change parameters'!$E$28:$I$28,1,$B$6)=1,(1+L26)*D26,D26)</f>
        <v>49340.192966882816</v>
      </c>
      <c r="O26" s="87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1">
        <v>1.3249675878074019E-2</v>
      </c>
      <c r="Q26" s="51">
        <v>1.1119783131080974E-2</v>
      </c>
      <c r="R26" s="9">
        <f>IF(INDEX('Pace of change parameters'!$E$29:$I$29,1,$B$6)=1,D26*(1+P26),D26)</f>
        <v>49340.192966882816</v>
      </c>
      <c r="S26" s="96">
        <f>IF(P26&lt;INDEX('Pace of change parameters'!$E$22:$I$22,1,$B$6),INDEX('Pace of change parameters'!$E$22:$I$22,1,$B$6),P26)</f>
        <v>1.84E-2</v>
      </c>
      <c r="T26" s="125">
        <v>1.6259281058581987E-2</v>
      </c>
      <c r="U26" s="110">
        <f t="shared" si="3"/>
        <v>49590.987999999998</v>
      </c>
      <c r="V26" s="124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5">
        <f>MIN(S26, S26+(INDEX('Pace of change parameters'!$E$25:$I$25,1,$B$6)-S26)*(1-V26))</f>
        <v>1.84E-2</v>
      </c>
      <c r="X26" s="125">
        <v>1.6259281058581987E-2</v>
      </c>
      <c r="Y26" s="101">
        <f t="shared" si="4"/>
        <v>49590.987999999998</v>
      </c>
      <c r="Z26" s="90">
        <v>0</v>
      </c>
      <c r="AA26" s="92">
        <f t="shared" si="7"/>
        <v>49871.975314840631</v>
      </c>
      <c r="AB26" s="92">
        <f>IF(INDEX('Pace of change parameters'!$E$27:$I$27,1,$B$6)=1,MAX(AA26,Y26),Y26)</f>
        <v>49590.987999999998</v>
      </c>
      <c r="AC26" s="90">
        <f t="shared" si="5"/>
        <v>1.8399999999999972E-2</v>
      </c>
      <c r="AD26" s="136">
        <v>1.6259281058581987E-2</v>
      </c>
      <c r="AE26" s="50">
        <v>49591</v>
      </c>
      <c r="AF26" s="50">
        <v>131.95242227884739</v>
      </c>
      <c r="AG26" s="15">
        <f t="shared" si="6"/>
        <v>1.840024643187177E-2</v>
      </c>
      <c r="AH26" s="15">
        <f t="shared" si="6"/>
        <v>1.6259526972444149E-2</v>
      </c>
      <c r="AI26" s="50"/>
      <c r="AJ26" s="50">
        <v>49871.975314840631</v>
      </c>
      <c r="AK26" s="50">
        <v>132.7000453030611</v>
      </c>
      <c r="AL26" s="15">
        <f t="shared" si="8"/>
        <v>-5.6339319440795732E-3</v>
      </c>
      <c r="AM26" s="52">
        <f t="shared" si="8"/>
        <v>-5.6339319440794622E-3</v>
      </c>
    </row>
    <row r="27" spans="1:39" x14ac:dyDescent="0.2">
      <c r="A27" s="178" t="s">
        <v>101</v>
      </c>
      <c r="B27" s="178" t="s">
        <v>102</v>
      </c>
      <c r="D27" s="61">
        <v>25564</v>
      </c>
      <c r="E27" s="66">
        <v>123.43000578953885</v>
      </c>
      <c r="F27" s="49"/>
      <c r="G27" s="81">
        <v>24781.036210873492</v>
      </c>
      <c r="H27" s="74">
        <v>119.1057698001099</v>
      </c>
      <c r="I27" s="83"/>
      <c r="J27" s="96">
        <f t="shared" si="9"/>
        <v>3.159528045816562E-2</v>
      </c>
      <c r="K27" s="119">
        <f t="shared" si="9"/>
        <v>3.630584812714055E-2</v>
      </c>
      <c r="L27" s="96">
        <v>1.5736853652926319E-2</v>
      </c>
      <c r="M27" s="90">
        <f>INDEX('Pace of change parameters'!$E$20:$I$20,1,$B$6)</f>
        <v>1.1119783131080974E-2</v>
      </c>
      <c r="N27" s="101">
        <f>IF(INDEX('Pace of change parameters'!$E$28:$I$28,1,$B$6)=1,(1+L27)*D27,D27)</f>
        <v>25966.296926783409</v>
      </c>
      <c r="O27" s="87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1">
        <v>1.5736853652926319E-2</v>
      </c>
      <c r="Q27" s="51">
        <v>1.1119783131080974E-2</v>
      </c>
      <c r="R27" s="9">
        <f>IF(INDEX('Pace of change parameters'!$E$29:$I$29,1,$B$6)=1,D27*(1+P27),D27)</f>
        <v>25966.296926783409</v>
      </c>
      <c r="S27" s="96">
        <f>IF(P27&lt;INDEX('Pace of change parameters'!$E$22:$I$22,1,$B$6),INDEX('Pace of change parameters'!$E$22:$I$22,1,$B$6),P27)</f>
        <v>1.84E-2</v>
      </c>
      <c r="T27" s="125">
        <v>1.377082404508867E-2</v>
      </c>
      <c r="U27" s="110">
        <f t="shared" si="3"/>
        <v>26034.3776</v>
      </c>
      <c r="V27" s="124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5">
        <f>MIN(S27, S27+(INDEX('Pace of change parameters'!$E$25:$I$25,1,$B$6)-S27)*(1-V27))</f>
        <v>1.84E-2</v>
      </c>
      <c r="X27" s="125">
        <v>1.377082404508867E-2</v>
      </c>
      <c r="Y27" s="101">
        <f t="shared" si="4"/>
        <v>26034.3776</v>
      </c>
      <c r="Z27" s="90">
        <v>0</v>
      </c>
      <c r="AA27" s="92">
        <f t="shared" si="7"/>
        <v>25576.903277704812</v>
      </c>
      <c r="AB27" s="92">
        <f>IF(INDEX('Pace of change parameters'!$E$27:$I$27,1,$B$6)=1,MAX(AA27,Y27),Y27)</f>
        <v>26034.3776</v>
      </c>
      <c r="AC27" s="90">
        <f t="shared" si="5"/>
        <v>1.8399999999999972E-2</v>
      </c>
      <c r="AD27" s="136">
        <v>1.377082404508867E-2</v>
      </c>
      <c r="AE27" s="50">
        <v>26034</v>
      </c>
      <c r="AF27" s="50">
        <v>125.12792381197859</v>
      </c>
      <c r="AG27" s="15">
        <f t="shared" si="6"/>
        <v>1.838522922860264E-2</v>
      </c>
      <c r="AH27" s="15">
        <f t="shared" si="6"/>
        <v>1.3756120414794903E-2</v>
      </c>
      <c r="AI27" s="50"/>
      <c r="AJ27" s="50">
        <v>25576.903277704812</v>
      </c>
      <c r="AK27" s="50">
        <v>122.93096737646897</v>
      </c>
      <c r="AL27" s="15">
        <f t="shared" si="8"/>
        <v>1.7871464630889733E-2</v>
      </c>
      <c r="AM27" s="52">
        <f t="shared" si="8"/>
        <v>1.7871464630889733E-2</v>
      </c>
    </row>
    <row r="28" spans="1:39" x14ac:dyDescent="0.2">
      <c r="A28" s="178" t="s">
        <v>103</v>
      </c>
      <c r="B28" s="178" t="s">
        <v>104</v>
      </c>
      <c r="D28" s="61">
        <v>21021</v>
      </c>
      <c r="E28" s="66">
        <v>138.82641769146653</v>
      </c>
      <c r="F28" s="49"/>
      <c r="G28" s="81">
        <v>19597.839873082437</v>
      </c>
      <c r="H28" s="74">
        <v>128.97622572806546</v>
      </c>
      <c r="I28" s="83"/>
      <c r="J28" s="96">
        <f t="shared" si="9"/>
        <v>7.2618213850816682E-2</v>
      </c>
      <c r="K28" s="119">
        <f t="shared" si="9"/>
        <v>7.6372152369920565E-2</v>
      </c>
      <c r="L28" s="96">
        <v>1.4658490056163487E-2</v>
      </c>
      <c r="M28" s="90">
        <f>INDEX('Pace of change parameters'!$E$20:$I$20,1,$B$6)</f>
        <v>1.1119783131080974E-2</v>
      </c>
      <c r="N28" s="101">
        <f>IF(INDEX('Pace of change parameters'!$E$28:$I$28,1,$B$6)=1,(1+L28)*D28,D28)</f>
        <v>21329.136119470611</v>
      </c>
      <c r="O28" s="87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1">
        <v>1.4658490056163487E-2</v>
      </c>
      <c r="Q28" s="51">
        <v>1.1119783131080974E-2</v>
      </c>
      <c r="R28" s="9">
        <f>IF(INDEX('Pace of change parameters'!$E$29:$I$29,1,$B$6)=1,D28*(1+P28),D28)</f>
        <v>21329.136119470611</v>
      </c>
      <c r="S28" s="96">
        <f>IF(P28&lt;INDEX('Pace of change parameters'!$E$22:$I$22,1,$B$6),INDEX('Pace of change parameters'!$E$22:$I$22,1,$B$6),P28)</f>
        <v>1.84E-2</v>
      </c>
      <c r="T28" s="125">
        <v>1.4848244243928388E-2</v>
      </c>
      <c r="U28" s="110">
        <f t="shared" si="3"/>
        <v>21407.786400000001</v>
      </c>
      <c r="V28" s="124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0.54763572298366647</v>
      </c>
      <c r="W28" s="125">
        <f>MIN(S28, S28+(INDEX('Pace of change parameters'!$E$25:$I$25,1,$B$6)-S28)*(1-V28))</f>
        <v>1.4600140073062798E-2</v>
      </c>
      <c r="X28" s="125">
        <v>1.1061636648459938E-2</v>
      </c>
      <c r="Y28" s="101">
        <f t="shared" si="4"/>
        <v>21327.909544475853</v>
      </c>
      <c r="Z28" s="90">
        <v>0</v>
      </c>
      <c r="AA28" s="92">
        <f t="shared" si="7"/>
        <v>20227.243551092328</v>
      </c>
      <c r="AB28" s="92">
        <f>IF(INDEX('Pace of change parameters'!$E$27:$I$27,1,$B$6)=1,MAX(AA28,Y28),Y28)</f>
        <v>21327.909544475853</v>
      </c>
      <c r="AC28" s="90">
        <f t="shared" si="5"/>
        <v>1.4600140073062873E-2</v>
      </c>
      <c r="AD28" s="136">
        <v>1.1061636648459938E-2</v>
      </c>
      <c r="AE28" s="50">
        <v>21328</v>
      </c>
      <c r="AF28" s="50">
        <v>140.36266038209655</v>
      </c>
      <c r="AG28" s="15">
        <f t="shared" si="6"/>
        <v>1.460444317587184E-2</v>
      </c>
      <c r="AH28" s="15">
        <f t="shared" si="6"/>
        <v>1.1065924743835387E-2</v>
      </c>
      <c r="AI28" s="50"/>
      <c r="AJ28" s="50">
        <v>20227.243551092328</v>
      </c>
      <c r="AK28" s="50">
        <v>133.11842259133181</v>
      </c>
      <c r="AL28" s="15">
        <f t="shared" si="8"/>
        <v>5.4419498441656389E-2</v>
      </c>
      <c r="AM28" s="52">
        <f t="shared" si="8"/>
        <v>5.4419498441656389E-2</v>
      </c>
    </row>
    <row r="29" spans="1:39" x14ac:dyDescent="0.2">
      <c r="A29" s="178" t="s">
        <v>105</v>
      </c>
      <c r="B29" s="178" t="s">
        <v>106</v>
      </c>
      <c r="D29" s="61">
        <v>24783</v>
      </c>
      <c r="E29" s="66">
        <v>117.23826191670402</v>
      </c>
      <c r="F29" s="49"/>
      <c r="G29" s="81">
        <v>27474.754201680647</v>
      </c>
      <c r="H29" s="74">
        <v>129.71230071148329</v>
      </c>
      <c r="I29" s="83"/>
      <c r="J29" s="96">
        <f t="shared" si="9"/>
        <v>-9.7971912029553021E-2</v>
      </c>
      <c r="K29" s="119">
        <f t="shared" si="9"/>
        <v>-9.6166968948650844E-2</v>
      </c>
      <c r="L29" s="96">
        <v>1.3143016865001744E-2</v>
      </c>
      <c r="M29" s="90">
        <f>INDEX('Pace of change parameters'!$E$20:$I$20,1,$B$6)</f>
        <v>1.1119783131080974E-2</v>
      </c>
      <c r="N29" s="101">
        <f>IF(INDEX('Pace of change parameters'!$E$28:$I$28,1,$B$6)=1,(1+L29)*D29,D29)</f>
        <v>25108.723386965339</v>
      </c>
      <c r="O29" s="87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0.77685663075508682</v>
      </c>
      <c r="P29" s="51">
        <v>8.2328364943768717E-2</v>
      </c>
      <c r="Q29" s="51">
        <v>8.016696894865083E-2</v>
      </c>
      <c r="R29" s="9">
        <f>IF(INDEX('Pace of change parameters'!$E$29:$I$29,1,$B$6)=1,D29*(1+P29),D29)</f>
        <v>26823.343868401422</v>
      </c>
      <c r="S29" s="96">
        <f>IF(P29&lt;INDEX('Pace of change parameters'!$E$22:$I$22,1,$B$6),INDEX('Pace of change parameters'!$E$22:$I$22,1,$B$6),P29)</f>
        <v>8.2328364943768717E-2</v>
      </c>
      <c r="T29" s="125">
        <v>8.016696894865083E-2</v>
      </c>
      <c r="U29" s="110">
        <f t="shared" si="3"/>
        <v>26823.343868401422</v>
      </c>
      <c r="V29" s="124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5">
        <f>MIN(S29, S29+(INDEX('Pace of change parameters'!$E$25:$I$25,1,$B$6)-S29)*(1-V29))</f>
        <v>8.2328364943768717E-2</v>
      </c>
      <c r="X29" s="125">
        <v>8.016696894865083E-2</v>
      </c>
      <c r="Y29" s="101">
        <f t="shared" si="4"/>
        <v>26823.343868401422</v>
      </c>
      <c r="Z29" s="90">
        <v>0</v>
      </c>
      <c r="AA29" s="92">
        <f t="shared" si="7"/>
        <v>28357.132640271062</v>
      </c>
      <c r="AB29" s="92">
        <f>IF(INDEX('Pace of change parameters'!$E$27:$I$27,1,$B$6)=1,MAX(AA29,Y29),Y29)</f>
        <v>26823.343868401422</v>
      </c>
      <c r="AC29" s="90">
        <f t="shared" si="5"/>
        <v>8.2328364943768717E-2</v>
      </c>
      <c r="AD29" s="136">
        <v>8.016696894865083E-2</v>
      </c>
      <c r="AE29" s="50">
        <v>26823</v>
      </c>
      <c r="AF29" s="50">
        <v>126.63527456676161</v>
      </c>
      <c r="AG29" s="15">
        <f t="shared" si="6"/>
        <v>8.2314489771214028E-2</v>
      </c>
      <c r="AH29" s="15">
        <f t="shared" si="6"/>
        <v>8.0153121484639822E-2</v>
      </c>
      <c r="AI29" s="50"/>
      <c r="AJ29" s="50">
        <v>28357.132640271062</v>
      </c>
      <c r="AK29" s="50">
        <v>133.87813733835898</v>
      </c>
      <c r="AL29" s="15">
        <f t="shared" si="8"/>
        <v>-5.4100414866783186E-2</v>
      </c>
      <c r="AM29" s="52">
        <f t="shared" si="8"/>
        <v>-5.4100414866782964E-2</v>
      </c>
    </row>
    <row r="30" spans="1:39" x14ac:dyDescent="0.2">
      <c r="A30" s="178" t="s">
        <v>107</v>
      </c>
      <c r="B30" s="178" t="s">
        <v>108</v>
      </c>
      <c r="D30" s="61">
        <v>17619</v>
      </c>
      <c r="E30" s="66">
        <v>135.26775135660833</v>
      </c>
      <c r="F30" s="49"/>
      <c r="G30" s="81">
        <v>17554.400005808358</v>
      </c>
      <c r="H30" s="74">
        <v>134.48708120463894</v>
      </c>
      <c r="I30" s="83"/>
      <c r="J30" s="96">
        <f t="shared" si="9"/>
        <v>3.6799887304759249E-3</v>
      </c>
      <c r="K30" s="119">
        <f t="shared" si="9"/>
        <v>5.8047966018497377E-3</v>
      </c>
      <c r="L30" s="96">
        <v>1.3260341175698409E-2</v>
      </c>
      <c r="M30" s="90">
        <f>INDEX('Pace of change parameters'!$E$20:$I$20,1,$B$6)</f>
        <v>1.1119783131080974E-2</v>
      </c>
      <c r="N30" s="101">
        <f>IF(INDEX('Pace of change parameters'!$E$28:$I$28,1,$B$6)=1,(1+L30)*D30,D30)</f>
        <v>17852.63395117463</v>
      </c>
      <c r="O30" s="87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1">
        <v>1.3260341175698409E-2</v>
      </c>
      <c r="Q30" s="51">
        <v>1.1119783131080974E-2</v>
      </c>
      <c r="R30" s="9">
        <f>IF(INDEX('Pace of change parameters'!$E$29:$I$29,1,$B$6)=1,D30*(1+P30),D30)</f>
        <v>17852.63395117463</v>
      </c>
      <c r="S30" s="96">
        <f>IF(P30&lt;INDEX('Pace of change parameters'!$E$22:$I$22,1,$B$6),INDEX('Pace of change parameters'!$E$22:$I$22,1,$B$6),P30)</f>
        <v>1.84E-2</v>
      </c>
      <c r="T30" s="125">
        <v>1.6248584194947346E-2</v>
      </c>
      <c r="U30" s="110">
        <f t="shared" si="3"/>
        <v>17943.189599999998</v>
      </c>
      <c r="V30" s="124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5">
        <f>MIN(S30, S30+(INDEX('Pace of change parameters'!$E$25:$I$25,1,$B$6)-S30)*(1-V30))</f>
        <v>1.84E-2</v>
      </c>
      <c r="X30" s="125">
        <v>1.6248584194947346E-2</v>
      </c>
      <c r="Y30" s="101">
        <f t="shared" si="4"/>
        <v>17943.189599999998</v>
      </c>
      <c r="Z30" s="90">
        <v>0</v>
      </c>
      <c r="AA30" s="92">
        <f t="shared" si="7"/>
        <v>18118.176626112727</v>
      </c>
      <c r="AB30" s="92">
        <f>IF(INDEX('Pace of change parameters'!$E$27:$I$27,1,$B$6)=1,MAX(AA30,Y30),Y30)</f>
        <v>17943.189599999998</v>
      </c>
      <c r="AC30" s="90">
        <f t="shared" si="5"/>
        <v>1.8399999999999972E-2</v>
      </c>
      <c r="AD30" s="136">
        <v>1.6248584194947346E-2</v>
      </c>
      <c r="AE30" s="50">
        <v>17943</v>
      </c>
      <c r="AF30" s="50">
        <v>137.46420824729955</v>
      </c>
      <c r="AG30" s="15">
        <f t="shared" si="6"/>
        <v>1.8389238889834791E-2</v>
      </c>
      <c r="AH30" s="15">
        <f t="shared" si="6"/>
        <v>1.6237845818111385E-2</v>
      </c>
      <c r="AI30" s="50"/>
      <c r="AJ30" s="50">
        <v>18118.176626112727</v>
      </c>
      <c r="AK30" s="50">
        <v>138.80626454847655</v>
      </c>
      <c r="AL30" s="15">
        <f t="shared" si="8"/>
        <v>-9.668557147205159E-3</v>
      </c>
      <c r="AM30" s="52">
        <f t="shared" si="8"/>
        <v>-9.668557147204937E-3</v>
      </c>
    </row>
    <row r="31" spans="1:39" x14ac:dyDescent="0.2">
      <c r="A31" s="178" t="s">
        <v>109</v>
      </c>
      <c r="B31" s="178" t="s">
        <v>110</v>
      </c>
      <c r="D31" s="61">
        <v>29674</v>
      </c>
      <c r="E31" s="66">
        <v>130.26138105606972</v>
      </c>
      <c r="F31" s="49"/>
      <c r="G31" s="81">
        <v>30686.038761694494</v>
      </c>
      <c r="H31" s="74">
        <v>134.38021375813497</v>
      </c>
      <c r="I31" s="83"/>
      <c r="J31" s="96">
        <f t="shared" si="9"/>
        <v>-3.298043027169173E-2</v>
      </c>
      <c r="K31" s="119">
        <f t="shared" si="9"/>
        <v>-3.0650589003218487E-2</v>
      </c>
      <c r="L31" s="96">
        <v>1.3555875090182079E-2</v>
      </c>
      <c r="M31" s="90">
        <f>INDEX('Pace of change parameters'!$E$20:$I$20,1,$B$6)</f>
        <v>1.1119783131080974E-2</v>
      </c>
      <c r="N31" s="101">
        <f>IF(INDEX('Pace of change parameters'!$E$28:$I$28,1,$B$6)=1,(1+L31)*D31,D31)</f>
        <v>30076.257037426061</v>
      </c>
      <c r="O31" s="87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3.9725441684562518E-2</v>
      </c>
      <c r="P31" s="51">
        <v>1.7095187736628326E-2</v>
      </c>
      <c r="Q31" s="51">
        <v>1.4650589003218473E-2</v>
      </c>
      <c r="R31" s="9">
        <f>IF(INDEX('Pace of change parameters'!$E$29:$I$29,1,$B$6)=1,D31*(1+P31),D31)</f>
        <v>30181.282600896709</v>
      </c>
      <c r="S31" s="96">
        <f>IF(P31&lt;INDEX('Pace of change parameters'!$E$22:$I$22,1,$B$6),INDEX('Pace of change parameters'!$E$22:$I$22,1,$B$6),P31)</f>
        <v>1.84E-2</v>
      </c>
      <c r="T31" s="125">
        <v>1.5952265136909505E-2</v>
      </c>
      <c r="U31" s="110">
        <f t="shared" si="3"/>
        <v>30220.0016</v>
      </c>
      <c r="V31" s="124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5">
        <f>MIN(S31, S31+(INDEX('Pace of change parameters'!$E$25:$I$25,1,$B$6)-S31)*(1-V31))</f>
        <v>1.84E-2</v>
      </c>
      <c r="X31" s="125">
        <v>1.5952265136909505E-2</v>
      </c>
      <c r="Y31" s="101">
        <f t="shared" si="4"/>
        <v>30220.0016</v>
      </c>
      <c r="Z31" s="90">
        <v>0</v>
      </c>
      <c r="AA31" s="92">
        <f t="shared" si="7"/>
        <v>31671.550725525369</v>
      </c>
      <c r="AB31" s="92">
        <f>IF(INDEX('Pace of change parameters'!$E$27:$I$27,1,$B$6)=1,MAX(AA31,Y31),Y31)</f>
        <v>30220.0016</v>
      </c>
      <c r="AC31" s="90">
        <f t="shared" si="5"/>
        <v>1.8399999999999972E-2</v>
      </c>
      <c r="AD31" s="136">
        <v>1.5952265136909505E-2</v>
      </c>
      <c r="AE31" s="50">
        <v>30220</v>
      </c>
      <c r="AF31" s="50">
        <v>132.33933813706071</v>
      </c>
      <c r="AG31" s="15">
        <f t="shared" si="6"/>
        <v>1.8399946080744023E-2</v>
      </c>
      <c r="AH31" s="15">
        <f t="shared" si="6"/>
        <v>1.5952211347249223E-2</v>
      </c>
      <c r="AI31" s="50"/>
      <c r="AJ31" s="50">
        <v>31671.550725525369</v>
      </c>
      <c r="AK31" s="50">
        <v>138.69596495004538</v>
      </c>
      <c r="AL31" s="15">
        <f t="shared" si="8"/>
        <v>-4.5831375233404859E-2</v>
      </c>
      <c r="AM31" s="52">
        <f t="shared" si="8"/>
        <v>-4.5831375233404636E-2</v>
      </c>
    </row>
    <row r="32" spans="1:39" x14ac:dyDescent="0.2">
      <c r="A32" s="178" t="s">
        <v>111</v>
      </c>
      <c r="B32" s="178" t="s">
        <v>112</v>
      </c>
      <c r="D32" s="61">
        <v>30140</v>
      </c>
      <c r="E32" s="66">
        <v>185.50992629017725</v>
      </c>
      <c r="F32" s="49"/>
      <c r="G32" s="81">
        <v>23214.095202675075</v>
      </c>
      <c r="H32" s="74">
        <v>142.75451137484228</v>
      </c>
      <c r="I32" s="83"/>
      <c r="J32" s="96">
        <f t="shared" si="9"/>
        <v>0.29834911664042885</v>
      </c>
      <c r="K32" s="119">
        <f t="shared" si="9"/>
        <v>0.29950307351806593</v>
      </c>
      <c r="L32" s="96">
        <v>1.2018454076287322E-2</v>
      </c>
      <c r="M32" s="90">
        <f>INDEX('Pace of change parameters'!$E$20:$I$20,1,$B$6)</f>
        <v>1.1119783131080974E-2</v>
      </c>
      <c r="N32" s="101">
        <f>IF(INDEX('Pace of change parameters'!$E$28:$I$28,1,$B$6)=1,(1+L32)*D32,D32)</f>
        <v>30502.236205859299</v>
      </c>
      <c r="O32" s="87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1">
        <v>1.2018454076287322E-2</v>
      </c>
      <c r="Q32" s="51">
        <v>1.1119783131080974E-2</v>
      </c>
      <c r="R32" s="9">
        <f>IF(INDEX('Pace of change parameters'!$E$29:$I$29,1,$B$6)=1,D32*(1+P32),D32)</f>
        <v>30502.236205859299</v>
      </c>
      <c r="S32" s="96">
        <f>IF(P32&lt;INDEX('Pace of change parameters'!$E$22:$I$22,1,$B$6),INDEX('Pace of change parameters'!$E$22:$I$22,1,$B$6),P32)</f>
        <v>1.84E-2</v>
      </c>
      <c r="T32" s="125">
        <v>1.7495662251106214E-2</v>
      </c>
      <c r="U32" s="110">
        <f t="shared" si="3"/>
        <v>30694.576000000001</v>
      </c>
      <c r="V32" s="124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0</v>
      </c>
      <c r="W32" s="125">
        <f>MIN(S32, S32+(INDEX('Pace of change parameters'!$E$25:$I$25,1,$B$6)-S32)*(1-V32))</f>
        <v>0.01</v>
      </c>
      <c r="X32" s="125">
        <v>9.1031214391372739E-3</v>
      </c>
      <c r="Y32" s="101">
        <f t="shared" si="4"/>
        <v>30441.4</v>
      </c>
      <c r="Z32" s="90">
        <v>0</v>
      </c>
      <c r="AA32" s="92">
        <f t="shared" si="7"/>
        <v>23959.638435850666</v>
      </c>
      <c r="AB32" s="92">
        <f>IF(INDEX('Pace of change parameters'!$E$27:$I$27,1,$B$6)=1,MAX(AA32,Y32),Y32)</f>
        <v>30441.4</v>
      </c>
      <c r="AC32" s="90">
        <f t="shared" si="5"/>
        <v>1.0000000000000009E-2</v>
      </c>
      <c r="AD32" s="136">
        <v>9.1031214391372739E-3</v>
      </c>
      <c r="AE32" s="50">
        <v>30441</v>
      </c>
      <c r="AF32" s="50">
        <v>187.19618588713334</v>
      </c>
      <c r="AG32" s="15">
        <f t="shared" si="6"/>
        <v>9.9867285998673783E-3</v>
      </c>
      <c r="AH32" s="15">
        <f t="shared" si="6"/>
        <v>9.089861823988965E-3</v>
      </c>
      <c r="AI32" s="50"/>
      <c r="AJ32" s="50">
        <v>23959.638435850666</v>
      </c>
      <c r="AK32" s="50">
        <v>147.33921127512255</v>
      </c>
      <c r="AL32" s="15">
        <f t="shared" si="8"/>
        <v>0.2705116599109989</v>
      </c>
      <c r="AM32" s="52">
        <f t="shared" si="8"/>
        <v>0.27051165991099912</v>
      </c>
    </row>
    <row r="33" spans="1:39" x14ac:dyDescent="0.2">
      <c r="A33" s="178" t="s">
        <v>113</v>
      </c>
      <c r="B33" s="178" t="s">
        <v>114</v>
      </c>
      <c r="D33" s="61">
        <v>19949</v>
      </c>
      <c r="E33" s="66">
        <v>126.05392690880133</v>
      </c>
      <c r="F33" s="49"/>
      <c r="G33" s="81">
        <v>20106.461723989672</v>
      </c>
      <c r="H33" s="74">
        <v>126.73269019394903</v>
      </c>
      <c r="I33" s="83"/>
      <c r="J33" s="96">
        <f t="shared" si="9"/>
        <v>-7.8313989876099832E-3</v>
      </c>
      <c r="K33" s="119">
        <f t="shared" si="9"/>
        <v>-5.3558658315303598E-3</v>
      </c>
      <c r="L33" s="96">
        <v>1.3642600871286659E-2</v>
      </c>
      <c r="M33" s="90">
        <f>INDEX('Pace of change parameters'!$E$20:$I$20,1,$B$6)</f>
        <v>1.1119783131080974E-2</v>
      </c>
      <c r="N33" s="101">
        <f>IF(INDEX('Pace of change parameters'!$E$28:$I$28,1,$B$6)=1,(1+L33)*D33,D33)</f>
        <v>20221.156244781298</v>
      </c>
      <c r="O33" s="87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1">
        <v>1.3642600871286659E-2</v>
      </c>
      <c r="Q33" s="51">
        <v>1.1119783131080974E-2</v>
      </c>
      <c r="R33" s="9">
        <f>IF(INDEX('Pace of change parameters'!$E$29:$I$29,1,$B$6)=1,D33*(1+P33),D33)</f>
        <v>20221.156244781298</v>
      </c>
      <c r="S33" s="96">
        <f>IF(P33&lt;INDEX('Pace of change parameters'!$E$22:$I$22,1,$B$6),INDEX('Pace of change parameters'!$E$22:$I$22,1,$B$6),P33)</f>
        <v>1.84E-2</v>
      </c>
      <c r="T33" s="125">
        <v>1.5865341744302208E-2</v>
      </c>
      <c r="U33" s="110">
        <f t="shared" si="3"/>
        <v>20316.061600000001</v>
      </c>
      <c r="V33" s="124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5">
        <f>MIN(S33, S33+(INDEX('Pace of change parameters'!$E$25:$I$25,1,$B$6)-S33)*(1-V33))</f>
        <v>1.84E-2</v>
      </c>
      <c r="X33" s="125">
        <v>1.5865341744302208E-2</v>
      </c>
      <c r="Y33" s="101">
        <f t="shared" si="4"/>
        <v>20316.061600000001</v>
      </c>
      <c r="Z33" s="90">
        <v>0</v>
      </c>
      <c r="AA33" s="92">
        <f t="shared" si="7"/>
        <v>20752.200287157844</v>
      </c>
      <c r="AB33" s="92">
        <f>IF(INDEX('Pace of change parameters'!$E$27:$I$27,1,$B$6)=1,MAX(AA33,Y33),Y33)</f>
        <v>20316.061600000001</v>
      </c>
      <c r="AC33" s="90">
        <f t="shared" si="5"/>
        <v>1.8399999999999972E-2</v>
      </c>
      <c r="AD33" s="136">
        <v>1.5865341744302208E-2</v>
      </c>
      <c r="AE33" s="50">
        <v>20316</v>
      </c>
      <c r="AF33" s="50">
        <v>128.05342726752906</v>
      </c>
      <c r="AG33" s="15">
        <f t="shared" si="6"/>
        <v>1.8396912125921094E-2</v>
      </c>
      <c r="AH33" s="15">
        <f t="shared" si="6"/>
        <v>1.5862261555519286E-2</v>
      </c>
      <c r="AI33" s="50"/>
      <c r="AJ33" s="50">
        <v>20752.200287157844</v>
      </c>
      <c r="AK33" s="50">
        <v>130.80283373266207</v>
      </c>
      <c r="AL33" s="15">
        <f t="shared" si="8"/>
        <v>-2.1019471724537109E-2</v>
      </c>
      <c r="AM33" s="52">
        <f t="shared" si="8"/>
        <v>-2.1019471724536998E-2</v>
      </c>
    </row>
    <row r="34" spans="1:39" x14ac:dyDescent="0.2">
      <c r="A34" s="178" t="s">
        <v>115</v>
      </c>
      <c r="B34" s="178" t="s">
        <v>116</v>
      </c>
      <c r="D34" s="61">
        <v>66357</v>
      </c>
      <c r="E34" s="66">
        <v>130.73593451822438</v>
      </c>
      <c r="F34" s="49"/>
      <c r="G34" s="81">
        <v>74465.802527135034</v>
      </c>
      <c r="H34" s="74">
        <v>146.42229027250332</v>
      </c>
      <c r="I34" s="83"/>
      <c r="J34" s="96">
        <f t="shared" si="9"/>
        <v>-0.10889297169905909</v>
      </c>
      <c r="K34" s="119">
        <f t="shared" si="9"/>
        <v>-0.10713092743656316</v>
      </c>
      <c r="L34" s="96">
        <v>1.311913647021834E-2</v>
      </c>
      <c r="M34" s="90">
        <f>INDEX('Pace of change parameters'!$E$20:$I$20,1,$B$6)</f>
        <v>1.1119783131080974E-2</v>
      </c>
      <c r="N34" s="101">
        <f>IF(INDEX('Pace of change parameters'!$E$28:$I$28,1,$B$6)=1,(1+L34)*D34,D34)</f>
        <v>67227.546538754279</v>
      </c>
      <c r="O34" s="87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0.90021319843855696</v>
      </c>
      <c r="P34" s="51">
        <v>9.3288492049185878E-2</v>
      </c>
      <c r="Q34" s="51">
        <v>9.1130927436563258E-2</v>
      </c>
      <c r="R34" s="9">
        <f>IF(INDEX('Pace of change parameters'!$E$29:$I$29,1,$B$6)=1,D34*(1+P34),D34)</f>
        <v>72547.344466907831</v>
      </c>
      <c r="S34" s="96">
        <f>IF(P34&lt;INDEX('Pace of change parameters'!$E$22:$I$22,1,$B$6),INDEX('Pace of change parameters'!$E$22:$I$22,1,$B$6),P34)</f>
        <v>9.3288492049185878E-2</v>
      </c>
      <c r="T34" s="125">
        <v>9.1130927436563258E-2</v>
      </c>
      <c r="U34" s="110">
        <f t="shared" si="3"/>
        <v>72547.344466907831</v>
      </c>
      <c r="V34" s="124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5">
        <f>MIN(S34, S34+(INDEX('Pace of change parameters'!$E$25:$I$25,1,$B$6)-S34)*(1-V34))</f>
        <v>9.3288492049185878E-2</v>
      </c>
      <c r="X34" s="125">
        <v>9.1130927436563258E-2</v>
      </c>
      <c r="Y34" s="101">
        <f t="shared" si="4"/>
        <v>72547.344466907831</v>
      </c>
      <c r="Z34" s="90">
        <v>0</v>
      </c>
      <c r="AA34" s="92">
        <f t="shared" si="7"/>
        <v>76857.34416131847</v>
      </c>
      <c r="AB34" s="92">
        <f>IF(INDEX('Pace of change parameters'!$E$27:$I$27,1,$B$6)=1,MAX(AA34,Y34),Y34)</f>
        <v>72547.344466907831</v>
      </c>
      <c r="AC34" s="90">
        <f t="shared" si="5"/>
        <v>9.3288492049185878E-2</v>
      </c>
      <c r="AD34" s="136">
        <v>9.1130927436563258E-2</v>
      </c>
      <c r="AE34" s="50">
        <v>72547</v>
      </c>
      <c r="AF34" s="50">
        <v>142.64934415402968</v>
      </c>
      <c r="AG34" s="15">
        <f t="shared" si="6"/>
        <v>9.3283300932833102E-2</v>
      </c>
      <c r="AH34" s="15">
        <f t="shared" si="6"/>
        <v>9.1125746564687526E-2</v>
      </c>
      <c r="AI34" s="50"/>
      <c r="AJ34" s="50">
        <v>76857.34416131847</v>
      </c>
      <c r="AK34" s="50">
        <v>151.12478445742238</v>
      </c>
      <c r="AL34" s="15">
        <f t="shared" si="8"/>
        <v>-5.6082397958890473E-2</v>
      </c>
      <c r="AM34" s="52">
        <f t="shared" si="8"/>
        <v>-5.6082397958890473E-2</v>
      </c>
    </row>
    <row r="35" spans="1:39" x14ac:dyDescent="0.2">
      <c r="A35" s="178" t="s">
        <v>117</v>
      </c>
      <c r="B35" s="178" t="s">
        <v>118</v>
      </c>
      <c r="D35" s="61">
        <v>29480</v>
      </c>
      <c r="E35" s="66">
        <v>143.77872838470731</v>
      </c>
      <c r="F35" s="49"/>
      <c r="G35" s="81">
        <v>33150.280580921055</v>
      </c>
      <c r="H35" s="74">
        <v>160.44891386872541</v>
      </c>
      <c r="I35" s="83"/>
      <c r="J35" s="96">
        <f t="shared" si="9"/>
        <v>-0.11071642582215147</v>
      </c>
      <c r="K35" s="119">
        <f t="shared" si="9"/>
        <v>-0.10389715381717801</v>
      </c>
      <c r="L35" s="96">
        <v>1.8873328828981961E-2</v>
      </c>
      <c r="M35" s="90">
        <f>INDEX('Pace of change parameters'!$E$20:$I$20,1,$B$6)</f>
        <v>1.1119783131080974E-2</v>
      </c>
      <c r="N35" s="101">
        <f>IF(INDEX('Pace of change parameters'!$E$28:$I$28,1,$B$6)=1,(1+L35)*D35,D35)</f>
        <v>30036.385733878389</v>
      </c>
      <c r="O35" s="87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0.86382969563776679</v>
      </c>
      <c r="P35" s="51">
        <v>9.6239449594061721E-2</v>
      </c>
      <c r="Q35" s="51">
        <v>8.7897153817177998E-2</v>
      </c>
      <c r="R35" s="9">
        <f>IF(INDEX('Pace of change parameters'!$E$29:$I$29,1,$B$6)=1,D35*(1+P35),D35)</f>
        <v>32317.13897403294</v>
      </c>
      <c r="S35" s="96">
        <f>IF(P35&lt;INDEX('Pace of change parameters'!$E$22:$I$22,1,$B$6),INDEX('Pace of change parameters'!$E$22:$I$22,1,$B$6),P35)</f>
        <v>9.6239449594061721E-2</v>
      </c>
      <c r="T35" s="125">
        <v>8.7897153817177998E-2</v>
      </c>
      <c r="U35" s="110">
        <f t="shared" si="3"/>
        <v>32317.13897403294</v>
      </c>
      <c r="V35" s="124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5">
        <f>MIN(S35, S35+(INDEX('Pace of change parameters'!$E$25:$I$25,1,$B$6)-S35)*(1-V35))</f>
        <v>9.6239449594061721E-2</v>
      </c>
      <c r="X35" s="125">
        <v>8.7897153817177998E-2</v>
      </c>
      <c r="Y35" s="101">
        <f t="shared" si="4"/>
        <v>32317.13897403294</v>
      </c>
      <c r="Z35" s="90">
        <v>0</v>
      </c>
      <c r="AA35" s="92">
        <f t="shared" si="7"/>
        <v>34214.934066193651</v>
      </c>
      <c r="AB35" s="92">
        <f>IF(INDEX('Pace of change parameters'!$E$27:$I$27,1,$B$6)=1,MAX(AA35,Y35),Y35)</f>
        <v>32317.13897403294</v>
      </c>
      <c r="AC35" s="90">
        <f t="shared" si="5"/>
        <v>9.6239449594061721E-2</v>
      </c>
      <c r="AD35" s="136">
        <v>8.7897153817177998E-2</v>
      </c>
      <c r="AE35" s="50">
        <v>32317</v>
      </c>
      <c r="AF35" s="50">
        <v>156.41579674833423</v>
      </c>
      <c r="AG35" s="15">
        <f t="shared" si="6"/>
        <v>9.6234735413839978E-2</v>
      </c>
      <c r="AH35" s="15">
        <f t="shared" si="6"/>
        <v>8.7892475511496038E-2</v>
      </c>
      <c r="AI35" s="50"/>
      <c r="AJ35" s="50">
        <v>34214.934066193651</v>
      </c>
      <c r="AK35" s="50">
        <v>165.6018867053069</v>
      </c>
      <c r="AL35" s="15">
        <f t="shared" si="8"/>
        <v>-5.5470925722721831E-2</v>
      </c>
      <c r="AM35" s="52">
        <f t="shared" si="8"/>
        <v>-5.547092572272172E-2</v>
      </c>
    </row>
    <row r="36" spans="1:39" x14ac:dyDescent="0.2">
      <c r="A36" s="178" t="s">
        <v>119</v>
      </c>
      <c r="B36" s="178" t="s">
        <v>120</v>
      </c>
      <c r="D36" s="61">
        <v>36827</v>
      </c>
      <c r="E36" s="66">
        <v>147.97664322862329</v>
      </c>
      <c r="F36" s="49"/>
      <c r="G36" s="81">
        <v>33029.57915730455</v>
      </c>
      <c r="H36" s="74">
        <v>132.16043249158139</v>
      </c>
      <c r="I36" s="83"/>
      <c r="J36" s="96">
        <f t="shared" si="9"/>
        <v>0.11497030660336605</v>
      </c>
      <c r="K36" s="119">
        <f t="shared" si="9"/>
        <v>0.11967432641421927</v>
      </c>
      <c r="L36" s="96">
        <v>1.5385661300952869E-2</v>
      </c>
      <c r="M36" s="90">
        <f>INDEX('Pace of change parameters'!$E$20:$I$20,1,$B$6)</f>
        <v>1.1119783131080974E-2</v>
      </c>
      <c r="N36" s="101">
        <f>IF(INDEX('Pace of change parameters'!$E$28:$I$28,1,$B$6)=1,(1+L36)*D36,D36)</f>
        <v>37393.607748730188</v>
      </c>
      <c r="O36" s="87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1">
        <v>1.5385661300952869E-2</v>
      </c>
      <c r="Q36" s="51">
        <v>1.1119783131080974E-2</v>
      </c>
      <c r="R36" s="9">
        <f>IF(INDEX('Pace of change parameters'!$E$29:$I$29,1,$B$6)=1,D36*(1+P36),D36)</f>
        <v>37393.607748730188</v>
      </c>
      <c r="S36" s="96">
        <f>IF(P36&lt;INDEX('Pace of change parameters'!$E$22:$I$22,1,$B$6),INDEX('Pace of change parameters'!$E$22:$I$22,1,$B$6),P36)</f>
        <v>1.84E-2</v>
      </c>
      <c r="T36" s="125">
        <v>1.4121457871848042E-2</v>
      </c>
      <c r="U36" s="110">
        <f t="shared" si="3"/>
        <v>37504.616799999996</v>
      </c>
      <c r="V36" s="124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0</v>
      </c>
      <c r="W36" s="125">
        <f>MIN(S36, S36+(INDEX('Pace of change parameters'!$E$25:$I$25,1,$B$6)-S36)*(1-V36))</f>
        <v>0.01</v>
      </c>
      <c r="X36" s="125">
        <v>5.7567482821745397E-3</v>
      </c>
      <c r="Y36" s="101">
        <f t="shared" si="4"/>
        <v>37195.269999999997</v>
      </c>
      <c r="Z36" s="90">
        <v>0</v>
      </c>
      <c r="AA36" s="92">
        <f t="shared" si="7"/>
        <v>34090.356199027388</v>
      </c>
      <c r="AB36" s="92">
        <f>IF(INDEX('Pace of change parameters'!$E$27:$I$27,1,$B$6)=1,MAX(AA36,Y36),Y36)</f>
        <v>37195.269999999997</v>
      </c>
      <c r="AC36" s="90">
        <f t="shared" si="5"/>
        <v>1.0000000000000009E-2</v>
      </c>
      <c r="AD36" s="136">
        <v>5.7567482821745397E-3</v>
      </c>
      <c r="AE36" s="50">
        <v>37195</v>
      </c>
      <c r="AF36" s="50">
        <v>148.82742717105592</v>
      </c>
      <c r="AG36" s="15">
        <f t="shared" si="6"/>
        <v>9.9926684226248064E-3</v>
      </c>
      <c r="AH36" s="15">
        <f t="shared" si="6"/>
        <v>5.7494475065107409E-3</v>
      </c>
      <c r="AI36" s="50"/>
      <c r="AJ36" s="50">
        <v>34090.356199027388</v>
      </c>
      <c r="AK36" s="50">
        <v>136.40489325033212</v>
      </c>
      <c r="AL36" s="15">
        <f t="shared" si="8"/>
        <v>9.1071028499877915E-2</v>
      </c>
      <c r="AM36" s="52">
        <f t="shared" si="8"/>
        <v>9.1071028499877915E-2</v>
      </c>
    </row>
    <row r="37" spans="1:39" x14ac:dyDescent="0.2">
      <c r="A37" s="178" t="s">
        <v>121</v>
      </c>
      <c r="B37" s="178" t="s">
        <v>122</v>
      </c>
      <c r="D37" s="61">
        <v>35143</v>
      </c>
      <c r="E37" s="66">
        <v>133.68351235060234</v>
      </c>
      <c r="F37" s="49"/>
      <c r="G37" s="81">
        <v>38154.051550436052</v>
      </c>
      <c r="H37" s="74">
        <v>143.69763569728718</v>
      </c>
      <c r="I37" s="83"/>
      <c r="J37" s="96">
        <f t="shared" si="9"/>
        <v>-7.8918264983096953E-2</v>
      </c>
      <c r="K37" s="119">
        <f t="shared" si="9"/>
        <v>-6.9688852555518377E-2</v>
      </c>
      <c r="L37" s="96">
        <v>2.1251393755223225E-2</v>
      </c>
      <c r="M37" s="90">
        <f>INDEX('Pace of change parameters'!$E$20:$I$20,1,$B$6)</f>
        <v>1.1119783131080974E-2</v>
      </c>
      <c r="N37" s="101">
        <f>IF(INDEX('Pace of change parameters'!$E$28:$I$28,1,$B$6)=1,(1+L37)*D37,D37)</f>
        <v>35889.837730739811</v>
      </c>
      <c r="O37" s="87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0.47894875737329118</v>
      </c>
      <c r="P37" s="51">
        <v>6.4247013271188758E-2</v>
      </c>
      <c r="Q37" s="51">
        <v>5.3688852555518363E-2</v>
      </c>
      <c r="R37" s="9">
        <f>IF(INDEX('Pace of change parameters'!$E$29:$I$29,1,$B$6)=1,D37*(1+P37),D37)</f>
        <v>37400.832787389387</v>
      </c>
      <c r="S37" s="96">
        <f>IF(P37&lt;INDEX('Pace of change parameters'!$E$22:$I$22,1,$B$6),INDEX('Pace of change parameters'!$E$22:$I$22,1,$B$6),P37)</f>
        <v>6.4247013271188758E-2</v>
      </c>
      <c r="T37" s="125">
        <v>5.3688852555518363E-2</v>
      </c>
      <c r="U37" s="110">
        <f t="shared" si="3"/>
        <v>37400.832787389387</v>
      </c>
      <c r="V37" s="124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5">
        <f>MIN(S37, S37+(INDEX('Pace of change parameters'!$E$25:$I$25,1,$B$6)-S37)*(1-V37))</f>
        <v>6.4247013271188758E-2</v>
      </c>
      <c r="X37" s="125">
        <v>5.3688852555518363E-2</v>
      </c>
      <c r="Y37" s="101">
        <f t="shared" si="4"/>
        <v>37400.832787389387</v>
      </c>
      <c r="Z37" s="90">
        <v>0</v>
      </c>
      <c r="AA37" s="92">
        <f t="shared" si="7"/>
        <v>39379.406004413751</v>
      </c>
      <c r="AB37" s="92">
        <f>IF(INDEX('Pace of change parameters'!$E$27:$I$27,1,$B$6)=1,MAX(AA37,Y37),Y37)</f>
        <v>37400.832787389387</v>
      </c>
      <c r="AC37" s="90">
        <f t="shared" si="5"/>
        <v>6.4247013271188758E-2</v>
      </c>
      <c r="AD37" s="136">
        <v>5.3688852555518363E-2</v>
      </c>
      <c r="AE37" s="50">
        <v>37401</v>
      </c>
      <c r="AF37" s="50">
        <v>140.86145649852526</v>
      </c>
      <c r="AG37" s="15">
        <f t="shared" si="6"/>
        <v>6.4251771334262964E-2</v>
      </c>
      <c r="AH37" s="15">
        <f t="shared" si="6"/>
        <v>5.3693563414894729E-2</v>
      </c>
      <c r="AI37" s="50"/>
      <c r="AJ37" s="50">
        <v>39379.406004413751</v>
      </c>
      <c r="AK37" s="50">
        <v>148.31262495196631</v>
      </c>
      <c r="AL37" s="15">
        <f t="shared" si="8"/>
        <v>-5.0239610119868439E-2</v>
      </c>
      <c r="AM37" s="52">
        <f t="shared" si="8"/>
        <v>-5.0239610119868439E-2</v>
      </c>
    </row>
    <row r="38" spans="1:39" x14ac:dyDescent="0.2">
      <c r="A38" s="178" t="s">
        <v>123</v>
      </c>
      <c r="B38" s="178" t="s">
        <v>124</v>
      </c>
      <c r="D38" s="61">
        <v>22771</v>
      </c>
      <c r="E38" s="66">
        <v>126.00749621445728</v>
      </c>
      <c r="F38" s="49"/>
      <c r="G38" s="81">
        <v>21851.164223090353</v>
      </c>
      <c r="H38" s="74">
        <v>120.47480042550002</v>
      </c>
      <c r="I38" s="83"/>
      <c r="J38" s="96">
        <f t="shared" si="9"/>
        <v>4.2095504272383177E-2</v>
      </c>
      <c r="K38" s="119">
        <f t="shared" si="9"/>
        <v>4.5924091755425556E-2</v>
      </c>
      <c r="L38" s="96">
        <v>1.4834567936966137E-2</v>
      </c>
      <c r="M38" s="90">
        <f>INDEX('Pace of change parameters'!$E$20:$I$20,1,$B$6)</f>
        <v>1.1119783131080974E-2</v>
      </c>
      <c r="N38" s="101">
        <f>IF(INDEX('Pace of change parameters'!$E$28:$I$28,1,$B$6)=1,(1+L38)*D38,D38)</f>
        <v>23108.797946492658</v>
      </c>
      <c r="O38" s="87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1">
        <v>1.4834567936966137E-2</v>
      </c>
      <c r="Q38" s="51">
        <v>1.1119783131080974E-2</v>
      </c>
      <c r="R38" s="9">
        <f>IF(INDEX('Pace of change parameters'!$E$29:$I$29,1,$B$6)=1,D38*(1+P38),D38)</f>
        <v>23108.797946492658</v>
      </c>
      <c r="S38" s="96">
        <f>IF(P38&lt;INDEX('Pace of change parameters'!$E$22:$I$22,1,$B$6),INDEX('Pace of change parameters'!$E$22:$I$22,1,$B$6),P38)</f>
        <v>1.84E-2</v>
      </c>
      <c r="T38" s="125">
        <v>1.4672163990231191E-2</v>
      </c>
      <c r="U38" s="110">
        <f t="shared" si="3"/>
        <v>23189.986399999998</v>
      </c>
      <c r="V38" s="124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5">
        <f>MIN(S38, S38+(INDEX('Pace of change parameters'!$E$25:$I$25,1,$B$6)-S38)*(1-V38))</f>
        <v>1.84E-2</v>
      </c>
      <c r="X38" s="125">
        <v>1.4672163990231191E-2</v>
      </c>
      <c r="Y38" s="101">
        <f t="shared" si="4"/>
        <v>23189.986399999998</v>
      </c>
      <c r="Z38" s="90">
        <v>0</v>
      </c>
      <c r="AA38" s="92">
        <f t="shared" si="7"/>
        <v>22552.935602991314</v>
      </c>
      <c r="AB38" s="92">
        <f>IF(INDEX('Pace of change parameters'!$E$27:$I$27,1,$B$6)=1,MAX(AA38,Y38),Y38)</f>
        <v>23189.986399999998</v>
      </c>
      <c r="AC38" s="90">
        <f t="shared" si="5"/>
        <v>1.8399999999999972E-2</v>
      </c>
      <c r="AD38" s="136">
        <v>1.4672163990231191E-2</v>
      </c>
      <c r="AE38" s="50">
        <v>23190</v>
      </c>
      <c r="AF38" s="50">
        <v>127.85637384552246</v>
      </c>
      <c r="AG38" s="15">
        <f t="shared" si="6"/>
        <v>1.8400597250889383E-2</v>
      </c>
      <c r="AH38" s="15">
        <f t="shared" si="6"/>
        <v>1.4672759054893847E-2</v>
      </c>
      <c r="AI38" s="50"/>
      <c r="AJ38" s="50">
        <v>22552.935602991314</v>
      </c>
      <c r="AK38" s="50">
        <v>124.34396575118804</v>
      </c>
      <c r="AL38" s="15">
        <f t="shared" si="8"/>
        <v>2.8247515455335659E-2</v>
      </c>
      <c r="AM38" s="52">
        <f t="shared" si="8"/>
        <v>2.8247515455335659E-2</v>
      </c>
    </row>
    <row r="39" spans="1:39" x14ac:dyDescent="0.2">
      <c r="A39" s="178" t="s">
        <v>125</v>
      </c>
      <c r="B39" s="178" t="s">
        <v>126</v>
      </c>
      <c r="D39" s="61">
        <v>21762</v>
      </c>
      <c r="E39" s="66">
        <v>125.58636212713746</v>
      </c>
      <c r="F39" s="49"/>
      <c r="G39" s="81">
        <v>24460.733490213468</v>
      </c>
      <c r="H39" s="74">
        <v>140.03220355338001</v>
      </c>
      <c r="I39" s="83"/>
      <c r="J39" s="96">
        <f t="shared" si="9"/>
        <v>-0.11032921360650161</v>
      </c>
      <c r="K39" s="119">
        <f t="shared" si="9"/>
        <v>-0.10316085200170277</v>
      </c>
      <c r="L39" s="96">
        <v>1.9266698082206934E-2</v>
      </c>
      <c r="M39" s="90">
        <f>INDEX('Pace of change parameters'!$E$20:$I$20,1,$B$6)</f>
        <v>1.1119783131080974E-2</v>
      </c>
      <c r="N39" s="101">
        <f>IF(INDEX('Pace of change parameters'!$E$28:$I$28,1,$B$6)=1,(1+L39)*D39,D39)</f>
        <v>22181.281883664986</v>
      </c>
      <c r="O39" s="87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0.85554549200490282</v>
      </c>
      <c r="P39" s="51">
        <v>9.5920454125226318E-2</v>
      </c>
      <c r="Q39" s="51">
        <v>8.7160852001702871E-2</v>
      </c>
      <c r="R39" s="9">
        <f>IF(INDEX('Pace of change parameters'!$E$29:$I$29,1,$B$6)=1,D39*(1+P39),D39)</f>
        <v>23849.420922673176</v>
      </c>
      <c r="S39" s="96">
        <f>IF(P39&lt;INDEX('Pace of change parameters'!$E$22:$I$22,1,$B$6),INDEX('Pace of change parameters'!$E$22:$I$22,1,$B$6),P39)</f>
        <v>9.5920454125226318E-2</v>
      </c>
      <c r="T39" s="125">
        <v>8.7160852001702871E-2</v>
      </c>
      <c r="U39" s="110">
        <f t="shared" si="3"/>
        <v>23849.420922673176</v>
      </c>
      <c r="V39" s="124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5">
        <f>MIN(S39, S39+(INDEX('Pace of change parameters'!$E$25:$I$25,1,$B$6)-S39)*(1-V39))</f>
        <v>9.5920454125226318E-2</v>
      </c>
      <c r="X39" s="125">
        <v>8.7160852001702871E-2</v>
      </c>
      <c r="Y39" s="101">
        <f t="shared" si="4"/>
        <v>23849.420922673176</v>
      </c>
      <c r="Z39" s="90">
        <v>0</v>
      </c>
      <c r="AA39" s="92">
        <f t="shared" si="7"/>
        <v>25246.313723813902</v>
      </c>
      <c r="AB39" s="92">
        <f>IF(INDEX('Pace of change parameters'!$E$27:$I$27,1,$B$6)=1,MAX(AA39,Y39),Y39)</f>
        <v>23849.420922673176</v>
      </c>
      <c r="AC39" s="90">
        <f t="shared" si="5"/>
        <v>9.5920454125226318E-2</v>
      </c>
      <c r="AD39" s="136">
        <v>8.7160852001702871E-2</v>
      </c>
      <c r="AE39" s="50">
        <v>23849</v>
      </c>
      <c r="AF39" s="50">
        <v>136.53016676219937</v>
      </c>
      <c r="AG39" s="15">
        <f t="shared" si="6"/>
        <v>9.5901112030144287E-2</v>
      </c>
      <c r="AH39" s="15">
        <f t="shared" si="6"/>
        <v>8.7141664506397154E-2</v>
      </c>
      <c r="AI39" s="50"/>
      <c r="AJ39" s="50">
        <v>25246.313723813902</v>
      </c>
      <c r="AK39" s="50">
        <v>144.52947389169839</v>
      </c>
      <c r="AL39" s="15">
        <f t="shared" si="8"/>
        <v>-5.5347237584862485E-2</v>
      </c>
      <c r="AM39" s="52">
        <f t="shared" si="8"/>
        <v>-5.5347237584862485E-2</v>
      </c>
    </row>
    <row r="40" spans="1:39" x14ac:dyDescent="0.2">
      <c r="A40" s="178" t="s">
        <v>127</v>
      </c>
      <c r="B40" s="178" t="s">
        <v>128</v>
      </c>
      <c r="D40" s="61">
        <v>19960</v>
      </c>
      <c r="E40" s="66">
        <v>128.8917972181797</v>
      </c>
      <c r="F40" s="49"/>
      <c r="G40" s="81">
        <v>21278.599159001984</v>
      </c>
      <c r="H40" s="74">
        <v>137.3558476339432</v>
      </c>
      <c r="I40" s="83"/>
      <c r="J40" s="96">
        <f t="shared" si="9"/>
        <v>-6.1968325506246758E-2</v>
      </c>
      <c r="K40" s="119">
        <f t="shared" si="9"/>
        <v>-6.162133292148142E-2</v>
      </c>
      <c r="L40" s="96">
        <v>1.1493812150138449E-2</v>
      </c>
      <c r="M40" s="90">
        <f>INDEX('Pace of change parameters'!$E$20:$I$20,1,$B$6)</f>
        <v>1.1119783131080974E-2</v>
      </c>
      <c r="N40" s="101">
        <f>IF(INDEX('Pace of change parameters'!$E$28:$I$28,1,$B$6)=1,(1+L40)*D40,D40)</f>
        <v>20189.416490516764</v>
      </c>
      <c r="O40" s="87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0.38818030609987703</v>
      </c>
      <c r="P40" s="51">
        <v>4.6008124603320599E-2</v>
      </c>
      <c r="Q40" s="51">
        <v>4.5621332921481406E-2</v>
      </c>
      <c r="R40" s="9">
        <f>IF(INDEX('Pace of change parameters'!$E$29:$I$29,1,$B$6)=1,D40*(1+P40),D40)</f>
        <v>20878.322167082279</v>
      </c>
      <c r="S40" s="96">
        <f>IF(P40&lt;INDEX('Pace of change parameters'!$E$22:$I$22,1,$B$6),INDEX('Pace of change parameters'!$E$22:$I$22,1,$B$6),P40)</f>
        <v>4.6008124603320599E-2</v>
      </c>
      <c r="T40" s="125">
        <v>4.5621332921481406E-2</v>
      </c>
      <c r="U40" s="110">
        <f t="shared" si="3"/>
        <v>20878.322167082279</v>
      </c>
      <c r="V40" s="124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5">
        <f>MIN(S40, S40+(INDEX('Pace of change parameters'!$E$25:$I$25,1,$B$6)-S40)*(1-V40))</f>
        <v>4.6008124603320599E-2</v>
      </c>
      <c r="X40" s="125">
        <v>4.5621332921481406E-2</v>
      </c>
      <c r="Y40" s="101">
        <f t="shared" si="4"/>
        <v>20878.322167082279</v>
      </c>
      <c r="Z40" s="90">
        <v>0</v>
      </c>
      <c r="AA40" s="92">
        <f t="shared" si="7"/>
        <v>21961.982055296026</v>
      </c>
      <c r="AB40" s="92">
        <f>IF(INDEX('Pace of change parameters'!$E$27:$I$27,1,$B$6)=1,MAX(AA40,Y40),Y40)</f>
        <v>20878.322167082279</v>
      </c>
      <c r="AC40" s="90">
        <f t="shared" si="5"/>
        <v>4.6008124603320599E-2</v>
      </c>
      <c r="AD40" s="136">
        <v>4.5621332921481406E-2</v>
      </c>
      <c r="AE40" s="50">
        <v>20878</v>
      </c>
      <c r="AF40" s="50">
        <v>134.7699331837016</v>
      </c>
      <c r="AG40" s="15">
        <f t="shared" si="6"/>
        <v>4.5991983967935912E-2</v>
      </c>
      <c r="AH40" s="15">
        <f t="shared" si="6"/>
        <v>4.5605198254561996E-2</v>
      </c>
      <c r="AI40" s="50"/>
      <c r="AJ40" s="50">
        <v>21961.982055296026</v>
      </c>
      <c r="AK40" s="50">
        <v>141.76716420030169</v>
      </c>
      <c r="AL40" s="15">
        <f t="shared" si="8"/>
        <v>-4.9357205217942957E-2</v>
      </c>
      <c r="AM40" s="52">
        <f t="shared" si="8"/>
        <v>-4.9357205217942846E-2</v>
      </c>
    </row>
    <row r="41" spans="1:39" x14ac:dyDescent="0.2">
      <c r="A41" s="178" t="s">
        <v>129</v>
      </c>
      <c r="B41" s="178" t="s">
        <v>130</v>
      </c>
      <c r="D41" s="61">
        <v>15950</v>
      </c>
      <c r="E41" s="66">
        <v>128.54694023696686</v>
      </c>
      <c r="F41" s="49"/>
      <c r="G41" s="81">
        <v>15912.238160096938</v>
      </c>
      <c r="H41" s="74">
        <v>128.02594149005282</v>
      </c>
      <c r="I41" s="83"/>
      <c r="J41" s="96">
        <f t="shared" si="9"/>
        <v>2.3731318952828762E-3</v>
      </c>
      <c r="K41" s="119">
        <f t="shared" si="9"/>
        <v>4.0694779577505891E-3</v>
      </c>
      <c r="L41" s="96">
        <v>1.2830931413312818E-2</v>
      </c>
      <c r="M41" s="90">
        <f>INDEX('Pace of change parameters'!$E$20:$I$20,1,$B$6)</f>
        <v>1.1119783131080974E-2</v>
      </c>
      <c r="N41" s="101">
        <f>IF(INDEX('Pace of change parameters'!$E$28:$I$28,1,$B$6)=1,(1+L41)*D41,D41)</f>
        <v>16154.65335604234</v>
      </c>
      <c r="O41" s="87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1">
        <v>1.2830931413312818E-2</v>
      </c>
      <c r="Q41" s="51">
        <v>1.1119783131080974E-2</v>
      </c>
      <c r="R41" s="9">
        <f>IF(INDEX('Pace of change parameters'!$E$29:$I$29,1,$B$6)=1,D41*(1+P41),D41)</f>
        <v>16154.65335604234</v>
      </c>
      <c r="S41" s="96">
        <f>IF(P41&lt;INDEX('Pace of change parameters'!$E$22:$I$22,1,$B$6),INDEX('Pace of change parameters'!$E$22:$I$22,1,$B$6),P41)</f>
        <v>1.84E-2</v>
      </c>
      <c r="T41" s="125">
        <v>1.6679442939017353E-2</v>
      </c>
      <c r="U41" s="110">
        <f t="shared" si="3"/>
        <v>16243.48</v>
      </c>
      <c r="V41" s="124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5">
        <f>MIN(S41, S41+(INDEX('Pace of change parameters'!$E$25:$I$25,1,$B$6)-S41)*(1-V41))</f>
        <v>1.84E-2</v>
      </c>
      <c r="X41" s="125">
        <v>1.6679442939017353E-2</v>
      </c>
      <c r="Y41" s="101">
        <f t="shared" si="4"/>
        <v>16243.48</v>
      </c>
      <c r="Z41" s="90">
        <v>0</v>
      </c>
      <c r="AA41" s="92">
        <f t="shared" si="7"/>
        <v>16423.275156428874</v>
      </c>
      <c r="AB41" s="92">
        <f>IF(INDEX('Pace of change parameters'!$E$27:$I$27,1,$B$6)=1,MAX(AA41,Y41),Y41)</f>
        <v>16243.48</v>
      </c>
      <c r="AC41" s="90">
        <f t="shared" si="5"/>
        <v>1.8399999999999972E-2</v>
      </c>
      <c r="AD41" s="136">
        <v>1.6679442939017353E-2</v>
      </c>
      <c r="AE41" s="50">
        <v>16243</v>
      </c>
      <c r="AF41" s="50">
        <v>130.68716963008674</v>
      </c>
      <c r="AG41" s="15">
        <f t="shared" ref="AG41:AH72" si="10">AE41/D41 - 1</f>
        <v>1.8369905956112875E-2</v>
      </c>
      <c r="AH41" s="15">
        <f t="shared" si="10"/>
        <v>1.6649399738138726E-2</v>
      </c>
      <c r="AI41" s="50"/>
      <c r="AJ41" s="50">
        <v>16423.275156428874</v>
      </c>
      <c r="AK41" s="50">
        <v>132.13761905127191</v>
      </c>
      <c r="AL41" s="15">
        <f t="shared" si="8"/>
        <v>-1.0976809114612296E-2</v>
      </c>
      <c r="AM41" s="52">
        <f t="shared" si="8"/>
        <v>-1.0976809114612296E-2</v>
      </c>
    </row>
    <row r="42" spans="1:39" x14ac:dyDescent="0.2">
      <c r="A42" s="178" t="s">
        <v>131</v>
      </c>
      <c r="B42" s="178" t="s">
        <v>132</v>
      </c>
      <c r="D42" s="61">
        <v>27512</v>
      </c>
      <c r="E42" s="66">
        <v>140.22051582930982</v>
      </c>
      <c r="F42" s="49"/>
      <c r="G42" s="81">
        <v>26382.469096594035</v>
      </c>
      <c r="H42" s="74">
        <v>133.90220489084584</v>
      </c>
      <c r="I42" s="83"/>
      <c r="J42" s="96">
        <f t="shared" si="9"/>
        <v>4.2813691897843897E-2</v>
      </c>
      <c r="K42" s="119">
        <f t="shared" si="9"/>
        <v>4.7186011190887722E-2</v>
      </c>
      <c r="L42" s="96">
        <v>1.535921589813305E-2</v>
      </c>
      <c r="M42" s="90">
        <f>INDEX('Pace of change parameters'!$E$20:$I$20,1,$B$6)</f>
        <v>1.1119783131080974E-2</v>
      </c>
      <c r="N42" s="101">
        <f>IF(INDEX('Pace of change parameters'!$E$28:$I$28,1,$B$6)=1,(1+L42)*D42,D42)</f>
        <v>27934.562747789438</v>
      </c>
      <c r="O42" s="87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1">
        <v>1.535921589813305E-2</v>
      </c>
      <c r="Q42" s="51">
        <v>1.1119783131080974E-2</v>
      </c>
      <c r="R42" s="9">
        <f>IF(INDEX('Pace of change parameters'!$E$29:$I$29,1,$B$6)=1,D42*(1+P42),D42)</f>
        <v>27934.562747789438</v>
      </c>
      <c r="S42" s="96">
        <f>IF(P42&lt;INDEX('Pace of change parameters'!$E$22:$I$22,1,$B$6),INDEX('Pace of change parameters'!$E$22:$I$22,1,$B$6),P42)</f>
        <v>1.84E-2</v>
      </c>
      <c r="T42" s="125">
        <v>1.4147871036806592E-2</v>
      </c>
      <c r="U42" s="110">
        <f t="shared" si="3"/>
        <v>28018.220799999999</v>
      </c>
      <c r="V42" s="124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5">
        <f>MIN(S42, S42+(INDEX('Pace of change parameters'!$E$25:$I$25,1,$B$6)-S42)*(1-V42))</f>
        <v>1.84E-2</v>
      </c>
      <c r="X42" s="125">
        <v>1.4147871036806592E-2</v>
      </c>
      <c r="Y42" s="101">
        <f t="shared" si="4"/>
        <v>28018.220799999999</v>
      </c>
      <c r="Z42" s="90">
        <v>0</v>
      </c>
      <c r="AA42" s="92">
        <f t="shared" si="7"/>
        <v>27229.76773725625</v>
      </c>
      <c r="AB42" s="92">
        <f>IF(INDEX('Pace of change parameters'!$E$27:$I$27,1,$B$6)=1,MAX(AA42,Y42),Y42)</f>
        <v>28018.220799999999</v>
      </c>
      <c r="AC42" s="90">
        <f t="shared" si="5"/>
        <v>1.8399999999999972E-2</v>
      </c>
      <c r="AD42" s="136">
        <v>1.4147871036806592E-2</v>
      </c>
      <c r="AE42" s="50">
        <v>28018</v>
      </c>
      <c r="AF42" s="50">
        <v>142.20321695045814</v>
      </c>
      <c r="AG42" s="15">
        <f t="shared" si="10"/>
        <v>1.8391974411166023E-2</v>
      </c>
      <c r="AH42" s="15">
        <f t="shared" si="10"/>
        <v>1.4139878957240892E-2</v>
      </c>
      <c r="AI42" s="50"/>
      <c r="AJ42" s="50">
        <v>27229.76773725625</v>
      </c>
      <c r="AK42" s="50">
        <v>138.20260436332487</v>
      </c>
      <c r="AL42" s="15">
        <f t="shared" si="8"/>
        <v>2.8947447159649364E-2</v>
      </c>
      <c r="AM42" s="52">
        <f t="shared" si="8"/>
        <v>2.8947447159649364E-2</v>
      </c>
    </row>
    <row r="43" spans="1:39" x14ac:dyDescent="0.2">
      <c r="A43" s="178" t="s">
        <v>133</v>
      </c>
      <c r="B43" s="178" t="s">
        <v>134</v>
      </c>
      <c r="D43" s="61">
        <v>35279</v>
      </c>
      <c r="E43" s="66">
        <v>114.70391463891202</v>
      </c>
      <c r="F43" s="49"/>
      <c r="G43" s="81">
        <v>38732.893210141716</v>
      </c>
      <c r="H43" s="74">
        <v>125.33960168120488</v>
      </c>
      <c r="I43" s="83"/>
      <c r="J43" s="96">
        <f t="shared" si="9"/>
        <v>-8.9172094410891023E-2</v>
      </c>
      <c r="K43" s="119">
        <f t="shared" si="9"/>
        <v>-8.4854961238381876E-2</v>
      </c>
      <c r="L43" s="96">
        <v>1.5912278760990661E-2</v>
      </c>
      <c r="M43" s="90">
        <f>INDEX('Pace of change parameters'!$E$20:$I$20,1,$B$6)</f>
        <v>1.1119783131080974E-2</v>
      </c>
      <c r="N43" s="101">
        <f>IF(INDEX('Pace of change parameters'!$E$28:$I$28,1,$B$6)=1,(1+L43)*D43,D43)</f>
        <v>35840.369282408989</v>
      </c>
      <c r="O43" s="87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0.64958412728052883</v>
      </c>
      <c r="P43" s="51">
        <v>7.3921109499154536E-2</v>
      </c>
      <c r="Q43" s="51">
        <v>6.8854961238381973E-2</v>
      </c>
      <c r="R43" s="9">
        <f>IF(INDEX('Pace of change parameters'!$E$29:$I$29,1,$B$6)=1,D43*(1+P43),D43)</f>
        <v>37886.862822020674</v>
      </c>
      <c r="S43" s="96">
        <f>IF(P43&lt;INDEX('Pace of change parameters'!$E$22:$I$22,1,$B$6),INDEX('Pace of change parameters'!$E$22:$I$22,1,$B$6),P43)</f>
        <v>7.3921109499154536E-2</v>
      </c>
      <c r="T43" s="125">
        <v>6.8854961238381973E-2</v>
      </c>
      <c r="U43" s="110">
        <f t="shared" si="3"/>
        <v>37886.862822020674</v>
      </c>
      <c r="V43" s="124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5">
        <f>MIN(S43, S43+(INDEX('Pace of change parameters'!$E$25:$I$25,1,$B$6)-S43)*(1-V43))</f>
        <v>7.3921109499154536E-2</v>
      </c>
      <c r="X43" s="125">
        <v>6.8854961238381973E-2</v>
      </c>
      <c r="Y43" s="101">
        <f t="shared" si="4"/>
        <v>37886.862822020674</v>
      </c>
      <c r="Z43" s="90">
        <v>0</v>
      </c>
      <c r="AA43" s="92">
        <f t="shared" si="7"/>
        <v>39976.837726695878</v>
      </c>
      <c r="AB43" s="92">
        <f>IF(INDEX('Pace of change parameters'!$E$27:$I$27,1,$B$6)=1,MAX(AA43,Y43),Y43)</f>
        <v>37886.862822020674</v>
      </c>
      <c r="AC43" s="90">
        <f t="shared" si="5"/>
        <v>7.3921109499154536E-2</v>
      </c>
      <c r="AD43" s="136">
        <v>6.8854961238381973E-2</v>
      </c>
      <c r="AE43" s="50">
        <v>37887</v>
      </c>
      <c r="AF43" s="50">
        <v>122.60229214306179</v>
      </c>
      <c r="AG43" s="15">
        <f t="shared" si="10"/>
        <v>7.392499787408946E-2</v>
      </c>
      <c r="AH43" s="15">
        <f t="shared" si="10"/>
        <v>6.8858831270178111E-2</v>
      </c>
      <c r="AI43" s="50"/>
      <c r="AJ43" s="50">
        <v>39976.837726695878</v>
      </c>
      <c r="AK43" s="50">
        <v>129.3650048281506</v>
      </c>
      <c r="AL43" s="15">
        <f t="shared" si="8"/>
        <v>-5.2276214066334648E-2</v>
      </c>
      <c r="AM43" s="52">
        <f t="shared" si="8"/>
        <v>-5.2276214066334648E-2</v>
      </c>
    </row>
    <row r="44" spans="1:39" x14ac:dyDescent="0.2">
      <c r="A44" s="178" t="s">
        <v>135</v>
      </c>
      <c r="B44" s="178" t="s">
        <v>136</v>
      </c>
      <c r="D44" s="61">
        <v>30922</v>
      </c>
      <c r="E44" s="66">
        <v>126.092184450326</v>
      </c>
      <c r="F44" s="49"/>
      <c r="G44" s="81">
        <v>32645.352977722509</v>
      </c>
      <c r="H44" s="74">
        <v>132.36185614044231</v>
      </c>
      <c r="I44" s="83"/>
      <c r="J44" s="96">
        <f t="shared" si="9"/>
        <v>-5.2790146851790509E-2</v>
      </c>
      <c r="K44" s="119">
        <f t="shared" si="9"/>
        <v>-4.7367662202197347E-2</v>
      </c>
      <c r="L44" s="96">
        <v>1.6908132444282575E-2</v>
      </c>
      <c r="M44" s="90">
        <f>INDEX('Pace of change parameters'!$E$20:$I$20,1,$B$6)</f>
        <v>1.1119783131080974E-2</v>
      </c>
      <c r="N44" s="101">
        <f>IF(INDEX('Pace of change parameters'!$E$28:$I$28,1,$B$6)=1,(1+L44)*D44,D44)</f>
        <v>31444.833271442105</v>
      </c>
      <c r="O44" s="87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0.22781086482921212</v>
      </c>
      <c r="P44" s="51">
        <v>3.7271924386327315E-2</v>
      </c>
      <c r="Q44" s="51">
        <v>3.1367662202197444E-2</v>
      </c>
      <c r="R44" s="9">
        <f>IF(INDEX('Pace of change parameters'!$E$29:$I$29,1,$B$6)=1,D44*(1+P44),D44)</f>
        <v>32074.522445874012</v>
      </c>
      <c r="S44" s="96">
        <f>IF(P44&lt;INDEX('Pace of change parameters'!$E$22:$I$22,1,$B$6),INDEX('Pace of change parameters'!$E$22:$I$22,1,$B$6),P44)</f>
        <v>3.7271924386327315E-2</v>
      </c>
      <c r="T44" s="125">
        <v>3.1367662202197444E-2</v>
      </c>
      <c r="U44" s="110">
        <f t="shared" si="3"/>
        <v>32074.522445874012</v>
      </c>
      <c r="V44" s="124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5">
        <f>MIN(S44, S44+(INDEX('Pace of change parameters'!$E$25:$I$25,1,$B$6)-S44)*(1-V44))</f>
        <v>3.7271924386327315E-2</v>
      </c>
      <c r="X44" s="125">
        <v>3.1367662202197444E-2</v>
      </c>
      <c r="Y44" s="101">
        <f t="shared" si="4"/>
        <v>32074.522445874012</v>
      </c>
      <c r="Z44" s="90">
        <v>0</v>
      </c>
      <c r="AA44" s="92">
        <f t="shared" si="7"/>
        <v>33693.790222193056</v>
      </c>
      <c r="AB44" s="92">
        <f>IF(INDEX('Pace of change parameters'!$E$27:$I$27,1,$B$6)=1,MAX(AA44,Y44),Y44)</f>
        <v>32074.522445874012</v>
      </c>
      <c r="AC44" s="90">
        <f t="shared" si="5"/>
        <v>3.7271924386327315E-2</v>
      </c>
      <c r="AD44" s="136">
        <v>3.1367662202197444E-2</v>
      </c>
      <c r="AE44" s="50">
        <v>32075</v>
      </c>
      <c r="AF44" s="50">
        <v>130.04933776031953</v>
      </c>
      <c r="AG44" s="15">
        <f t="shared" si="10"/>
        <v>3.7287368216803563E-2</v>
      </c>
      <c r="AH44" s="15">
        <f t="shared" si="10"/>
        <v>3.1383018124746975E-2</v>
      </c>
      <c r="AI44" s="50"/>
      <c r="AJ44" s="50">
        <v>33693.790222193056</v>
      </c>
      <c r="AK44" s="50">
        <v>136.61278581547424</v>
      </c>
      <c r="AL44" s="15">
        <f t="shared" si="8"/>
        <v>-4.8044171092595289E-2</v>
      </c>
      <c r="AM44" s="52">
        <f t="shared" si="8"/>
        <v>-4.8044171092595178E-2</v>
      </c>
    </row>
    <row r="45" spans="1:39" x14ac:dyDescent="0.2">
      <c r="A45" s="178" t="s">
        <v>137</v>
      </c>
      <c r="B45" s="178" t="s">
        <v>138</v>
      </c>
      <c r="D45" s="61">
        <v>29646</v>
      </c>
      <c r="E45" s="66">
        <v>123.20988727445845</v>
      </c>
      <c r="F45" s="49"/>
      <c r="G45" s="81">
        <v>29250.557354346915</v>
      </c>
      <c r="H45" s="74">
        <v>120.72536330797448</v>
      </c>
      <c r="I45" s="83"/>
      <c r="J45" s="96">
        <f t="shared" si="9"/>
        <v>1.3519149083643711E-2</v>
      </c>
      <c r="K45" s="119">
        <f t="shared" si="9"/>
        <v>2.0579966780848391E-2</v>
      </c>
      <c r="L45" s="96">
        <v>1.8163885322125539E-2</v>
      </c>
      <c r="M45" s="90">
        <f>INDEX('Pace of change parameters'!$E$20:$I$20,1,$B$6)</f>
        <v>1.1119783131080974E-2</v>
      </c>
      <c r="N45" s="101">
        <f>IF(INDEX('Pace of change parameters'!$E$28:$I$28,1,$B$6)=1,(1+L45)*D45,D45)</f>
        <v>30184.486544259733</v>
      </c>
      <c r="O45" s="87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1">
        <v>1.8163885322125539E-2</v>
      </c>
      <c r="Q45" s="51">
        <v>1.1119783131080974E-2</v>
      </c>
      <c r="R45" s="9">
        <f>IF(INDEX('Pace of change parameters'!$E$29:$I$29,1,$B$6)=1,D45*(1+P45),D45)</f>
        <v>30184.486544259733</v>
      </c>
      <c r="S45" s="96">
        <f>IF(P45&lt;INDEX('Pace of change parameters'!$E$22:$I$22,1,$B$6),INDEX('Pace of change parameters'!$E$22:$I$22,1,$B$6),P45)</f>
        <v>1.84E-2</v>
      </c>
      <c r="T45" s="125">
        <v>1.1354264264548775E-2</v>
      </c>
      <c r="U45" s="110">
        <f t="shared" si="3"/>
        <v>30191.486399999998</v>
      </c>
      <c r="V45" s="124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5">
        <f>MIN(S45, S45+(INDEX('Pace of change parameters'!$E$25:$I$25,1,$B$6)-S45)*(1-V45))</f>
        <v>1.84E-2</v>
      </c>
      <c r="X45" s="125">
        <v>1.1354264264548775E-2</v>
      </c>
      <c r="Y45" s="101">
        <f t="shared" si="4"/>
        <v>30191.486399999998</v>
      </c>
      <c r="Z45" s="90">
        <v>0</v>
      </c>
      <c r="AA45" s="92">
        <f t="shared" si="7"/>
        <v>30189.967437391413</v>
      </c>
      <c r="AB45" s="92">
        <f>IF(INDEX('Pace of change parameters'!$E$27:$I$27,1,$B$6)=1,MAX(AA45,Y45),Y45)</f>
        <v>30191.486399999998</v>
      </c>
      <c r="AC45" s="90">
        <f t="shared" si="5"/>
        <v>1.8399999999999972E-2</v>
      </c>
      <c r="AD45" s="136">
        <v>1.1354264264548775E-2</v>
      </c>
      <c r="AE45" s="50">
        <v>30191</v>
      </c>
      <c r="AF45" s="50">
        <v>124.60683738354142</v>
      </c>
      <c r="AG45" s="15">
        <f t="shared" si="10"/>
        <v>1.8383593064831727E-2</v>
      </c>
      <c r="AH45" s="15">
        <f t="shared" si="10"/>
        <v>1.1337970839719658E-2</v>
      </c>
      <c r="AI45" s="50"/>
      <c r="AJ45" s="50">
        <v>30189.967437391413</v>
      </c>
      <c r="AK45" s="50">
        <v>124.602575704198</v>
      </c>
      <c r="AL45" s="15">
        <f t="shared" si="8"/>
        <v>3.4202176955933083E-5</v>
      </c>
      <c r="AM45" s="52">
        <f t="shared" si="8"/>
        <v>3.4202176956155128E-5</v>
      </c>
    </row>
    <row r="46" spans="1:39" x14ac:dyDescent="0.2">
      <c r="A46" s="178" t="s">
        <v>139</v>
      </c>
      <c r="B46" s="178" t="s">
        <v>140</v>
      </c>
      <c r="D46" s="61">
        <v>12505</v>
      </c>
      <c r="E46" s="66">
        <v>120.33425332932573</v>
      </c>
      <c r="F46" s="49"/>
      <c r="G46" s="81">
        <v>12485.757797123117</v>
      </c>
      <c r="H46" s="74">
        <v>119.90904307929746</v>
      </c>
      <c r="I46" s="83"/>
      <c r="J46" s="96">
        <f t="shared" si="9"/>
        <v>1.541132159500691E-3</v>
      </c>
      <c r="K46" s="119">
        <f t="shared" si="9"/>
        <v>3.5461066080484382E-3</v>
      </c>
      <c r="L46" s="96">
        <v>1.3143932978255002E-2</v>
      </c>
      <c r="M46" s="90">
        <f>INDEX('Pace of change parameters'!$E$20:$I$20,1,$B$6)</f>
        <v>1.1119783131080974E-2</v>
      </c>
      <c r="N46" s="101">
        <f>IF(INDEX('Pace of change parameters'!$E$28:$I$28,1,$B$6)=1,(1+L46)*D46,D46)</f>
        <v>12669.36488189308</v>
      </c>
      <c r="O46" s="87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1">
        <v>1.3143932978255002E-2</v>
      </c>
      <c r="Q46" s="51">
        <v>1.1119783131080974E-2</v>
      </c>
      <c r="R46" s="9">
        <f>IF(INDEX('Pace of change parameters'!$E$29:$I$29,1,$B$6)=1,D46*(1+P46),D46)</f>
        <v>12669.36488189308</v>
      </c>
      <c r="S46" s="96">
        <f>IF(P46&lt;INDEX('Pace of change parameters'!$E$22:$I$22,1,$B$6),INDEX('Pace of change parameters'!$E$22:$I$22,1,$B$6),P46)</f>
        <v>1.84E-2</v>
      </c>
      <c r="T46" s="125">
        <v>1.6365349110562866E-2</v>
      </c>
      <c r="U46" s="110">
        <f t="shared" si="3"/>
        <v>12735.092000000001</v>
      </c>
      <c r="V46" s="124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5">
        <f>MIN(S46, S46+(INDEX('Pace of change parameters'!$E$25:$I$25,1,$B$6)-S46)*(1-V46))</f>
        <v>1.84E-2</v>
      </c>
      <c r="X46" s="125">
        <v>1.6365349110562866E-2</v>
      </c>
      <c r="Y46" s="101">
        <f t="shared" si="4"/>
        <v>12735.092000000001</v>
      </c>
      <c r="Z46" s="90">
        <v>0</v>
      </c>
      <c r="AA46" s="92">
        <f t="shared" si="7"/>
        <v>12886.750045816998</v>
      </c>
      <c r="AB46" s="92">
        <f>IF(INDEX('Pace of change parameters'!$E$27:$I$27,1,$B$6)=1,MAX(AA46,Y46),Y46)</f>
        <v>12735.092000000001</v>
      </c>
      <c r="AC46" s="90">
        <f t="shared" si="5"/>
        <v>1.8399999999999972E-2</v>
      </c>
      <c r="AD46" s="136">
        <v>1.6365349110562866E-2</v>
      </c>
      <c r="AE46" s="50">
        <v>12735</v>
      </c>
      <c r="AF46" s="50">
        <v>122.30268185778068</v>
      </c>
      <c r="AG46" s="15">
        <f t="shared" si="10"/>
        <v>1.8392642942822945E-2</v>
      </c>
      <c r="AH46" s="15">
        <f t="shared" si="10"/>
        <v>1.6358006751974852E-2</v>
      </c>
      <c r="AI46" s="50"/>
      <c r="AJ46" s="50">
        <v>12886.750045816998</v>
      </c>
      <c r="AK46" s="50">
        <v>123.76003855785606</v>
      </c>
      <c r="AL46" s="15">
        <f t="shared" si="8"/>
        <v>-1.1775664560690013E-2</v>
      </c>
      <c r="AM46" s="52">
        <f t="shared" si="8"/>
        <v>-1.1775664560690013E-2</v>
      </c>
    </row>
    <row r="47" spans="1:39" x14ac:dyDescent="0.2">
      <c r="A47" s="178" t="s">
        <v>141</v>
      </c>
      <c r="B47" s="178" t="s">
        <v>142</v>
      </c>
      <c r="D47" s="61">
        <v>25996</v>
      </c>
      <c r="E47" s="66">
        <v>120.29585031469229</v>
      </c>
      <c r="F47" s="49"/>
      <c r="G47" s="81">
        <v>26336.832688707633</v>
      </c>
      <c r="H47" s="74">
        <v>120.96554712851025</v>
      </c>
      <c r="I47" s="83"/>
      <c r="J47" s="96">
        <f t="shared" si="9"/>
        <v>-1.2941293766648321E-2</v>
      </c>
      <c r="K47" s="119">
        <f t="shared" si="9"/>
        <v>-5.5362607760248705E-3</v>
      </c>
      <c r="L47" s="96">
        <v>1.870532521107493E-2</v>
      </c>
      <c r="M47" s="90">
        <f>INDEX('Pace of change parameters'!$E$20:$I$20,1,$B$6)</f>
        <v>1.1119783131080974E-2</v>
      </c>
      <c r="N47" s="101">
        <f>IF(INDEX('Pace of change parameters'!$E$28:$I$28,1,$B$6)=1,(1+L47)*D47,D47)</f>
        <v>26482.263634187104</v>
      </c>
      <c r="O47" s="87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1">
        <v>1.870532521107493E-2</v>
      </c>
      <c r="Q47" s="51">
        <v>1.1119783131080974E-2</v>
      </c>
      <c r="R47" s="9">
        <f>IF(INDEX('Pace of change parameters'!$E$29:$I$29,1,$B$6)=1,D47*(1+P47),D47)</f>
        <v>26482.263634187104</v>
      </c>
      <c r="S47" s="96">
        <f>IF(P47&lt;INDEX('Pace of change parameters'!$E$22:$I$22,1,$B$6),INDEX('Pace of change parameters'!$E$22:$I$22,1,$B$6),P47)</f>
        <v>1.870532521107493E-2</v>
      </c>
      <c r="T47" s="125">
        <v>1.1119783131080974E-2</v>
      </c>
      <c r="U47" s="110">
        <f t="shared" si="3"/>
        <v>26482.263634187104</v>
      </c>
      <c r="V47" s="124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5">
        <f>MIN(S47, S47+(INDEX('Pace of change parameters'!$E$25:$I$25,1,$B$6)-S47)*(1-V47))</f>
        <v>1.870532521107493E-2</v>
      </c>
      <c r="X47" s="125">
        <v>1.1119783131080974E-2</v>
      </c>
      <c r="Y47" s="101">
        <f t="shared" si="4"/>
        <v>26482.263634187104</v>
      </c>
      <c r="Z47" s="90">
        <v>0</v>
      </c>
      <c r="AA47" s="92">
        <f t="shared" si="7"/>
        <v>27182.665671768762</v>
      </c>
      <c r="AB47" s="92">
        <f>IF(INDEX('Pace of change parameters'!$E$27:$I$27,1,$B$6)=1,MAX(AA47,Y47),Y47)</f>
        <v>26482.263634187104</v>
      </c>
      <c r="AC47" s="90">
        <f t="shared" si="5"/>
        <v>1.870532521107493E-2</v>
      </c>
      <c r="AD47" s="136">
        <v>1.1119783131080974E-2</v>
      </c>
      <c r="AE47" s="50">
        <v>26482</v>
      </c>
      <c r="AF47" s="50">
        <v>121.63230320518858</v>
      </c>
      <c r="AG47" s="15">
        <f t="shared" si="10"/>
        <v>1.8695183874442245E-2</v>
      </c>
      <c r="AH47" s="15">
        <f t="shared" si="10"/>
        <v>1.1109717309451206E-2</v>
      </c>
      <c r="AI47" s="50"/>
      <c r="AJ47" s="50">
        <v>27182.665671768762</v>
      </c>
      <c r="AK47" s="50">
        <v>124.85047326160597</v>
      </c>
      <c r="AL47" s="15">
        <f t="shared" si="8"/>
        <v>-2.5776194293426369E-2</v>
      </c>
      <c r="AM47" s="52">
        <f t="shared" si="8"/>
        <v>-2.5776194293426369E-2</v>
      </c>
    </row>
    <row r="48" spans="1:39" x14ac:dyDescent="0.2">
      <c r="A48" s="178" t="s">
        <v>143</v>
      </c>
      <c r="B48" s="178" t="s">
        <v>144</v>
      </c>
      <c r="D48" s="61">
        <v>34166</v>
      </c>
      <c r="E48" s="66">
        <v>131.35709971661291</v>
      </c>
      <c r="F48" s="49"/>
      <c r="G48" s="81">
        <v>32492.773532550389</v>
      </c>
      <c r="H48" s="74">
        <v>124.60715607368681</v>
      </c>
      <c r="I48" s="83"/>
      <c r="J48" s="96">
        <f t="shared" si="9"/>
        <v>5.149534144179535E-2</v>
      </c>
      <c r="K48" s="119">
        <f t="shared" si="9"/>
        <v>5.4169791331522665E-2</v>
      </c>
      <c r="L48" s="96">
        <v>1.3691538883025878E-2</v>
      </c>
      <c r="M48" s="90">
        <f>INDEX('Pace of change parameters'!$E$20:$I$20,1,$B$6)</f>
        <v>1.1119783131080974E-2</v>
      </c>
      <c r="N48" s="101">
        <f>IF(INDEX('Pace of change parameters'!$E$28:$I$28,1,$B$6)=1,(1+L48)*D48,D48)</f>
        <v>34633.785117477462</v>
      </c>
      <c r="O48" s="87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1">
        <v>1.3691538883025878E-2</v>
      </c>
      <c r="Q48" s="51">
        <v>1.1119783131080974E-2</v>
      </c>
      <c r="R48" s="9">
        <f>IF(INDEX('Pace of change parameters'!$E$29:$I$29,1,$B$6)=1,D48*(1+P48),D48)</f>
        <v>34633.785117477462</v>
      </c>
      <c r="S48" s="96">
        <f>IF(P48&lt;INDEX('Pace of change parameters'!$E$22:$I$22,1,$B$6),INDEX('Pace of change parameters'!$E$22:$I$22,1,$B$6),P48)</f>
        <v>1.84E-2</v>
      </c>
      <c r="T48" s="125">
        <v>1.5816298787827865E-2</v>
      </c>
      <c r="U48" s="110">
        <f t="shared" si="3"/>
        <v>34794.654399999999</v>
      </c>
      <c r="V48" s="124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0.9700931711640931</v>
      </c>
      <c r="W48" s="125">
        <f>MIN(S48, S48+(INDEX('Pace of change parameters'!$E$25:$I$25,1,$B$6)-S48)*(1-V48))</f>
        <v>1.8148782637778381E-2</v>
      </c>
      <c r="X48" s="125">
        <v>1.5565718769089409E-2</v>
      </c>
      <c r="Y48" s="101">
        <f t="shared" si="4"/>
        <v>34786.071307602338</v>
      </c>
      <c r="Z48" s="90">
        <v>0</v>
      </c>
      <c r="AA48" s="92">
        <f t="shared" si="7"/>
        <v>33536.310539821228</v>
      </c>
      <c r="AB48" s="92">
        <f>IF(INDEX('Pace of change parameters'!$E$27:$I$27,1,$B$6)=1,MAX(AA48,Y48),Y48)</f>
        <v>34786.071307602338</v>
      </c>
      <c r="AC48" s="90">
        <f t="shared" si="5"/>
        <v>1.8148782637778416E-2</v>
      </c>
      <c r="AD48" s="136">
        <v>1.5565718769089409E-2</v>
      </c>
      <c r="AE48" s="50">
        <v>34786</v>
      </c>
      <c r="AF48" s="50">
        <v>133.40149393024262</v>
      </c>
      <c r="AG48" s="15">
        <f t="shared" si="10"/>
        <v>1.8146695545278924E-2</v>
      </c>
      <c r="AH48" s="15">
        <f t="shared" si="10"/>
        <v>1.5563636971585471E-2</v>
      </c>
      <c r="AI48" s="50"/>
      <c r="AJ48" s="50">
        <v>33536.310539821228</v>
      </c>
      <c r="AK48" s="50">
        <v>128.6090360179582</v>
      </c>
      <c r="AL48" s="15">
        <f t="shared" si="8"/>
        <v>3.7263772909511994E-2</v>
      </c>
      <c r="AM48" s="52">
        <f t="shared" si="8"/>
        <v>3.7263772909511772E-2</v>
      </c>
    </row>
    <row r="49" spans="1:39" x14ac:dyDescent="0.2">
      <c r="A49" s="178" t="s">
        <v>145</v>
      </c>
      <c r="B49" s="178" t="s">
        <v>146</v>
      </c>
      <c r="D49" s="61">
        <v>12784</v>
      </c>
      <c r="E49" s="66">
        <v>114.15680003366975</v>
      </c>
      <c r="F49" s="49"/>
      <c r="G49" s="81">
        <v>13932.39736595316</v>
      </c>
      <c r="H49" s="74">
        <v>124.32917149597948</v>
      </c>
      <c r="I49" s="83"/>
      <c r="J49" s="96">
        <f t="shared" si="9"/>
        <v>-8.2426400553254342E-2</v>
      </c>
      <c r="K49" s="119">
        <f t="shared" si="9"/>
        <v>-8.1818058786297665E-2</v>
      </c>
      <c r="L49" s="96">
        <v>1.1790145046294942E-2</v>
      </c>
      <c r="M49" s="90">
        <f>INDEX('Pace of change parameters'!$E$20:$I$20,1,$B$6)</f>
        <v>1.1119783131080974E-2</v>
      </c>
      <c r="N49" s="101">
        <f>IF(INDEX('Pace of change parameters'!$E$28:$I$28,1,$B$6)=1,(1+L49)*D49,D49)</f>
        <v>12934.725214271835</v>
      </c>
      <c r="O49" s="87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0.61541564120940395</v>
      </c>
      <c r="P49" s="51">
        <v>6.6524685090201263E-2</v>
      </c>
      <c r="Q49" s="51">
        <v>6.5818058786297762E-2</v>
      </c>
      <c r="R49" s="9">
        <f>IF(INDEX('Pace of change parameters'!$E$29:$I$29,1,$B$6)=1,D49*(1+P49),D49)</f>
        <v>13634.451574193134</v>
      </c>
      <c r="S49" s="96">
        <f>IF(P49&lt;INDEX('Pace of change parameters'!$E$22:$I$22,1,$B$6),INDEX('Pace of change parameters'!$E$22:$I$22,1,$B$6),P49)</f>
        <v>6.6524685090201263E-2</v>
      </c>
      <c r="T49" s="125">
        <v>6.5818058786297762E-2</v>
      </c>
      <c r="U49" s="110">
        <f t="shared" si="3"/>
        <v>13634.451574193134</v>
      </c>
      <c r="V49" s="124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5">
        <f>MIN(S49, S49+(INDEX('Pace of change parameters'!$E$25:$I$25,1,$B$6)-S49)*(1-V49))</f>
        <v>6.6524685090201263E-2</v>
      </c>
      <c r="X49" s="125">
        <v>6.5818058786297762E-2</v>
      </c>
      <c r="Y49" s="101">
        <f t="shared" si="4"/>
        <v>13634.451574193134</v>
      </c>
      <c r="Z49" s="90">
        <v>0</v>
      </c>
      <c r="AA49" s="92">
        <f t="shared" si="7"/>
        <v>14379.849850635952</v>
      </c>
      <c r="AB49" s="92">
        <f>IF(INDEX('Pace of change parameters'!$E$27:$I$27,1,$B$6)=1,MAX(AA49,Y49),Y49)</f>
        <v>13634.451574193134</v>
      </c>
      <c r="AC49" s="90">
        <f t="shared" si="5"/>
        <v>6.6524685090201263E-2</v>
      </c>
      <c r="AD49" s="136">
        <v>6.5818058786297762E-2</v>
      </c>
      <c r="AE49" s="50">
        <v>13634</v>
      </c>
      <c r="AF49" s="50">
        <v>121.66634927586396</v>
      </c>
      <c r="AG49" s="15">
        <f t="shared" si="10"/>
        <v>6.6489361702127603E-2</v>
      </c>
      <c r="AH49" s="15">
        <f t="shared" si="10"/>
        <v>6.5782758801747443E-2</v>
      </c>
      <c r="AI49" s="50"/>
      <c r="AJ49" s="50">
        <v>14379.849850635952</v>
      </c>
      <c r="AK49" s="50">
        <v>128.32212369531715</v>
      </c>
      <c r="AL49" s="15">
        <f t="shared" si="8"/>
        <v>-5.1867707826098508E-2</v>
      </c>
      <c r="AM49" s="52">
        <f t="shared" si="8"/>
        <v>-5.1867707826098508E-2</v>
      </c>
    </row>
    <row r="50" spans="1:39" x14ac:dyDescent="0.2">
      <c r="A50" s="178" t="s">
        <v>147</v>
      </c>
      <c r="B50" s="178" t="s">
        <v>148</v>
      </c>
      <c r="D50" s="61">
        <v>45440</v>
      </c>
      <c r="E50" s="66">
        <v>139.68547887952039</v>
      </c>
      <c r="F50" s="49"/>
      <c r="G50" s="81">
        <v>42222.81835012044</v>
      </c>
      <c r="H50" s="74">
        <v>129.07490644746488</v>
      </c>
      <c r="I50" s="83"/>
      <c r="J50" s="96">
        <f t="shared" si="9"/>
        <v>7.6195331709077774E-2</v>
      </c>
      <c r="K50" s="119">
        <f t="shared" si="9"/>
        <v>8.2204765620915943E-2</v>
      </c>
      <c r="L50" s="96">
        <v>1.6765837647995774E-2</v>
      </c>
      <c r="M50" s="90">
        <f>INDEX('Pace of change parameters'!$E$20:$I$20,1,$B$6)</f>
        <v>1.1119783131080974E-2</v>
      </c>
      <c r="N50" s="101">
        <f>IF(INDEX('Pace of change parameters'!$E$28:$I$28,1,$B$6)=1,(1+L50)*D50,D50)</f>
        <v>46201.839662724931</v>
      </c>
      <c r="O50" s="87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1">
        <v>1.6765837647995774E-2</v>
      </c>
      <c r="Q50" s="51">
        <v>1.1119783131080974E-2</v>
      </c>
      <c r="R50" s="9">
        <f>IF(INDEX('Pace of change parameters'!$E$29:$I$29,1,$B$6)=1,D50*(1+P50),D50)</f>
        <v>46201.839662724931</v>
      </c>
      <c r="S50" s="96">
        <f>IF(P50&lt;INDEX('Pace of change parameters'!$E$22:$I$22,1,$B$6),INDEX('Pace of change parameters'!$E$22:$I$22,1,$B$6),P50)</f>
        <v>1.84E-2</v>
      </c>
      <c r="T50" s="125">
        <v>1.2744871053765205E-2</v>
      </c>
      <c r="U50" s="110">
        <f t="shared" si="3"/>
        <v>46276.095999999998</v>
      </c>
      <c r="V50" s="124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0.47609336581844464</v>
      </c>
      <c r="W50" s="125">
        <f>MIN(S50, S50+(INDEX('Pace of change parameters'!$E$25:$I$25,1,$B$6)-S50)*(1-V50))</f>
        <v>1.3999184272874936E-2</v>
      </c>
      <c r="X50" s="125">
        <v>8.3684928564962124E-3</v>
      </c>
      <c r="Y50" s="101">
        <f t="shared" si="4"/>
        <v>46076.122933359431</v>
      </c>
      <c r="Z50" s="90">
        <v>0</v>
      </c>
      <c r="AA50" s="92">
        <f t="shared" si="7"/>
        <v>43578.845204998979</v>
      </c>
      <c r="AB50" s="92">
        <f>IF(INDEX('Pace of change parameters'!$E$27:$I$27,1,$B$6)=1,MAX(AA50,Y50),Y50)</f>
        <v>46076.122933359431</v>
      </c>
      <c r="AC50" s="90">
        <f t="shared" si="5"/>
        <v>1.3999184272874832E-2</v>
      </c>
      <c r="AD50" s="136">
        <v>8.3684928564962124E-3</v>
      </c>
      <c r="AE50" s="50">
        <v>46076</v>
      </c>
      <c r="AF50" s="50">
        <v>140.85406000512583</v>
      </c>
      <c r="AG50" s="15">
        <f t="shared" si="10"/>
        <v>1.3996478873239404E-2</v>
      </c>
      <c r="AH50" s="15">
        <f t="shared" si="10"/>
        <v>8.3658024798221042E-3</v>
      </c>
      <c r="AI50" s="50"/>
      <c r="AJ50" s="50">
        <v>43578.845204998979</v>
      </c>
      <c r="AK50" s="50">
        <v>133.22027253795937</v>
      </c>
      <c r="AL50" s="15">
        <f t="shared" si="8"/>
        <v>5.730199557271809E-2</v>
      </c>
      <c r="AM50" s="52">
        <f t="shared" si="8"/>
        <v>5.730199557271809E-2</v>
      </c>
    </row>
    <row r="51" spans="1:39" x14ac:dyDescent="0.2">
      <c r="A51" s="178" t="s">
        <v>149</v>
      </c>
      <c r="B51" s="178" t="s">
        <v>150</v>
      </c>
      <c r="D51" s="61">
        <v>45657</v>
      </c>
      <c r="E51" s="66">
        <v>136.25670087630814</v>
      </c>
      <c r="F51" s="49"/>
      <c r="G51" s="81">
        <v>45288.751693748905</v>
      </c>
      <c r="H51" s="74">
        <v>134.90191666934876</v>
      </c>
      <c r="I51" s="83"/>
      <c r="J51" s="96">
        <f t="shared" si="9"/>
        <v>8.1311206972818351E-3</v>
      </c>
      <c r="K51" s="119">
        <f t="shared" si="9"/>
        <v>1.0042735050829643E-2</v>
      </c>
      <c r="L51" s="96">
        <v>1.3037064574840995E-2</v>
      </c>
      <c r="M51" s="90">
        <f>INDEX('Pace of change parameters'!$E$20:$I$20,1,$B$6)</f>
        <v>1.1119783131080974E-2</v>
      </c>
      <c r="N51" s="101">
        <f>IF(INDEX('Pace of change parameters'!$E$28:$I$28,1,$B$6)=1,(1+L51)*D51,D51)</f>
        <v>46252.233257293512</v>
      </c>
      <c r="O51" s="87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1">
        <v>1.3037064574840995E-2</v>
      </c>
      <c r="Q51" s="51">
        <v>1.1119783131080974E-2</v>
      </c>
      <c r="R51" s="9">
        <f>IF(INDEX('Pace of change parameters'!$E$29:$I$29,1,$B$6)=1,D51*(1+P51),D51)</f>
        <v>46252.233257293512</v>
      </c>
      <c r="S51" s="96">
        <f>IF(P51&lt;INDEX('Pace of change parameters'!$E$22:$I$22,1,$B$6),INDEX('Pace of change parameters'!$E$22:$I$22,1,$B$6),P51)</f>
        <v>1.84E-2</v>
      </c>
      <c r="T51" s="125">
        <v>1.6472568624974482E-2</v>
      </c>
      <c r="U51" s="110">
        <f t="shared" si="3"/>
        <v>46497.088799999998</v>
      </c>
      <c r="V51" s="124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5">
        <f>MIN(S51, S51+(INDEX('Pace of change parameters'!$E$25:$I$25,1,$B$6)-S51)*(1-V51))</f>
        <v>1.84E-2</v>
      </c>
      <c r="X51" s="125">
        <v>1.6472568624974482E-2</v>
      </c>
      <c r="Y51" s="101">
        <f t="shared" si="4"/>
        <v>46497.088799999998</v>
      </c>
      <c r="Z51" s="90">
        <v>0</v>
      </c>
      <c r="AA51" s="92">
        <f t="shared" si="7"/>
        <v>46743.243978262035</v>
      </c>
      <c r="AB51" s="92">
        <f>IF(INDEX('Pace of change parameters'!$E$27:$I$27,1,$B$6)=1,MAX(AA51,Y51),Y51)</f>
        <v>46497.088799999998</v>
      </c>
      <c r="AC51" s="90">
        <f t="shared" si="5"/>
        <v>1.8399999999999972E-2</v>
      </c>
      <c r="AD51" s="136">
        <v>1.6472568624974482E-2</v>
      </c>
      <c r="AE51" s="50">
        <v>46497</v>
      </c>
      <c r="AF51" s="50">
        <v>138.50093422293403</v>
      </c>
      <c r="AG51" s="15">
        <f t="shared" si="10"/>
        <v>1.8398055062750496E-2</v>
      </c>
      <c r="AH51" s="15">
        <f t="shared" si="10"/>
        <v>1.6470627368727841E-2</v>
      </c>
      <c r="AI51" s="50"/>
      <c r="AJ51" s="50">
        <v>46743.243978262035</v>
      </c>
      <c r="AK51" s="50">
        <v>139.23442285738494</v>
      </c>
      <c r="AL51" s="15">
        <f t="shared" si="8"/>
        <v>-5.2680121725515727E-3</v>
      </c>
      <c r="AM51" s="52">
        <f t="shared" si="8"/>
        <v>-5.2680121725516837E-3</v>
      </c>
    </row>
    <row r="52" spans="1:39" x14ac:dyDescent="0.2">
      <c r="A52" s="178" t="s">
        <v>151</v>
      </c>
      <c r="B52" s="178" t="s">
        <v>152</v>
      </c>
      <c r="D52" s="61">
        <v>17595</v>
      </c>
      <c r="E52" s="66">
        <v>110.63138650891608</v>
      </c>
      <c r="F52" s="49"/>
      <c r="G52" s="81">
        <v>19853.458193307113</v>
      </c>
      <c r="H52" s="74">
        <v>124.12822539761625</v>
      </c>
      <c r="I52" s="83"/>
      <c r="J52" s="96">
        <f t="shared" si="9"/>
        <v>-0.11375641318087704</v>
      </c>
      <c r="K52" s="119">
        <f t="shared" si="9"/>
        <v>-0.10873303670834045</v>
      </c>
      <c r="L52" s="96">
        <v>1.6850978713242704E-2</v>
      </c>
      <c r="M52" s="90">
        <f>INDEX('Pace of change parameters'!$E$20:$I$20,1,$B$6)</f>
        <v>1.1119783131080974E-2</v>
      </c>
      <c r="N52" s="101">
        <f>IF(INDEX('Pace of change parameters'!$E$28:$I$28,1,$B$6)=1,(1+L52)*D52,D52)</f>
        <v>17891.492970459505</v>
      </c>
      <c r="O52" s="87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0.91823868631669847</v>
      </c>
      <c r="P52" s="51">
        <v>9.8926829824593998E-2</v>
      </c>
      <c r="Q52" s="51">
        <v>9.2733036708340544E-2</v>
      </c>
      <c r="R52" s="9">
        <f>IF(INDEX('Pace of change parameters'!$E$29:$I$29,1,$B$6)=1,D52*(1+P52),D52)</f>
        <v>19335.61757076373</v>
      </c>
      <c r="S52" s="96">
        <f>IF(P52&lt;INDEX('Pace of change parameters'!$E$22:$I$22,1,$B$6),INDEX('Pace of change parameters'!$E$22:$I$22,1,$B$6),P52)</f>
        <v>9.8926829824593998E-2</v>
      </c>
      <c r="T52" s="125">
        <v>9.2733036708340544E-2</v>
      </c>
      <c r="U52" s="110">
        <f t="shared" si="3"/>
        <v>19335.61757076373</v>
      </c>
      <c r="V52" s="124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5">
        <f>MIN(S52, S52+(INDEX('Pace of change parameters'!$E$25:$I$25,1,$B$6)-S52)*(1-V52))</f>
        <v>9.8926829824593998E-2</v>
      </c>
      <c r="X52" s="125">
        <v>9.2733036708340544E-2</v>
      </c>
      <c r="Y52" s="101">
        <f t="shared" si="4"/>
        <v>19335.61757076373</v>
      </c>
      <c r="Z52" s="90">
        <v>0</v>
      </c>
      <c r="AA52" s="92">
        <f t="shared" si="7"/>
        <v>20491.071302150096</v>
      </c>
      <c r="AB52" s="92">
        <f>IF(INDEX('Pace of change parameters'!$E$27:$I$27,1,$B$6)=1,MAX(AA52,Y52),Y52)</f>
        <v>19335.61757076373</v>
      </c>
      <c r="AC52" s="90">
        <f t="shared" si="5"/>
        <v>9.8926829824593998E-2</v>
      </c>
      <c r="AD52" s="136">
        <v>9.2733036708340544E-2</v>
      </c>
      <c r="AE52" s="50">
        <v>19336</v>
      </c>
      <c r="AF52" s="50">
        <v>120.89296196757454</v>
      </c>
      <c r="AG52" s="15">
        <f t="shared" si="10"/>
        <v>9.8948564933219574E-2</v>
      </c>
      <c r="AH52" s="15">
        <f t="shared" si="10"/>
        <v>9.2754649313117277E-2</v>
      </c>
      <c r="AI52" s="50"/>
      <c r="AJ52" s="50">
        <v>20491.071302150096</v>
      </c>
      <c r="AK52" s="50">
        <v>128.11472401767116</v>
      </c>
      <c r="AL52" s="15">
        <f t="shared" si="8"/>
        <v>-5.6369493088870182E-2</v>
      </c>
      <c r="AM52" s="52">
        <f t="shared" si="8"/>
        <v>-5.6369493088870182E-2</v>
      </c>
    </row>
    <row r="53" spans="1:39" x14ac:dyDescent="0.2">
      <c r="A53" s="178" t="s">
        <v>153</v>
      </c>
      <c r="B53" s="178" t="s">
        <v>154</v>
      </c>
      <c r="D53" s="61">
        <v>34600</v>
      </c>
      <c r="E53" s="66">
        <v>134.52584796916727</v>
      </c>
      <c r="F53" s="49"/>
      <c r="G53" s="81">
        <v>33855.541355001013</v>
      </c>
      <c r="H53" s="74">
        <v>130.80416841851513</v>
      </c>
      <c r="I53" s="83"/>
      <c r="J53" s="96">
        <f t="shared" si="9"/>
        <v>2.198927015204899E-2</v>
      </c>
      <c r="K53" s="119">
        <f t="shared" si="9"/>
        <v>2.8452300837572775E-2</v>
      </c>
      <c r="L53" s="96">
        <v>1.7514075493997971E-2</v>
      </c>
      <c r="M53" s="90">
        <f>INDEX('Pace of change parameters'!$E$20:$I$20,1,$B$6)</f>
        <v>1.1119783131080974E-2</v>
      </c>
      <c r="N53" s="101">
        <f>IF(INDEX('Pace of change parameters'!$E$28:$I$28,1,$B$6)=1,(1+L53)*D53,D53)</f>
        <v>35205.98701209233</v>
      </c>
      <c r="O53" s="87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1">
        <v>1.7514075493997971E-2</v>
      </c>
      <c r="Q53" s="51">
        <v>1.1119783131080974E-2</v>
      </c>
      <c r="R53" s="9">
        <f>IF(INDEX('Pace of change parameters'!$E$29:$I$29,1,$B$6)=1,D53*(1+P53),D53)</f>
        <v>35205.98701209233</v>
      </c>
      <c r="S53" s="96">
        <f>IF(P53&lt;INDEX('Pace of change parameters'!$E$22:$I$22,1,$B$6),INDEX('Pace of change parameters'!$E$22:$I$22,1,$B$6),P53)</f>
        <v>1.84E-2</v>
      </c>
      <c r="T53" s="125">
        <v>1.2000140283825456E-2</v>
      </c>
      <c r="U53" s="110">
        <f t="shared" si="3"/>
        <v>35236.639999999999</v>
      </c>
      <c r="V53" s="124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5">
        <f>MIN(S53, S53+(INDEX('Pace of change parameters'!$E$25:$I$25,1,$B$6)-S53)*(1-V53))</f>
        <v>1.84E-2</v>
      </c>
      <c r="X53" s="125">
        <v>1.2000140283825456E-2</v>
      </c>
      <c r="Y53" s="101">
        <f t="shared" si="4"/>
        <v>35236.639999999999</v>
      </c>
      <c r="Z53" s="90">
        <v>0</v>
      </c>
      <c r="AA53" s="92">
        <f t="shared" si="7"/>
        <v>34942.844975596519</v>
      </c>
      <c r="AB53" s="92">
        <f>IF(INDEX('Pace of change parameters'!$E$27:$I$27,1,$B$6)=1,MAX(AA53,Y53),Y53)</f>
        <v>35236.639999999999</v>
      </c>
      <c r="AC53" s="90">
        <f t="shared" si="5"/>
        <v>1.8399999999999972E-2</v>
      </c>
      <c r="AD53" s="136">
        <v>1.2000140283825456E-2</v>
      </c>
      <c r="AE53" s="50">
        <v>35237</v>
      </c>
      <c r="AF53" s="50">
        <v>136.14156791152217</v>
      </c>
      <c r="AG53" s="15">
        <f t="shared" si="10"/>
        <v>1.8410404624277454E-2</v>
      </c>
      <c r="AH53" s="15">
        <f t="shared" si="10"/>
        <v>1.2010479523052009E-2</v>
      </c>
      <c r="AI53" s="50"/>
      <c r="AJ53" s="50">
        <v>34942.844975596519</v>
      </c>
      <c r="AK53" s="50">
        <v>135.00507143817478</v>
      </c>
      <c r="AL53" s="15">
        <f t="shared" si="8"/>
        <v>8.4181761562034385E-3</v>
      </c>
      <c r="AM53" s="52">
        <f t="shared" si="8"/>
        <v>8.4181761562034385E-3</v>
      </c>
    </row>
    <row r="54" spans="1:39" x14ac:dyDescent="0.2">
      <c r="A54" s="178" t="s">
        <v>155</v>
      </c>
      <c r="B54" s="178" t="s">
        <v>156</v>
      </c>
      <c r="D54" s="61">
        <v>16386</v>
      </c>
      <c r="E54" s="66">
        <v>142.87887502186928</v>
      </c>
      <c r="F54" s="49"/>
      <c r="G54" s="81">
        <v>14493.671326992095</v>
      </c>
      <c r="H54" s="74">
        <v>125.88069910349273</v>
      </c>
      <c r="I54" s="83"/>
      <c r="J54" s="96">
        <f t="shared" si="9"/>
        <v>0.13056241102168165</v>
      </c>
      <c r="K54" s="119">
        <f t="shared" si="9"/>
        <v>0.13503401267577564</v>
      </c>
      <c r="L54" s="96">
        <v>1.511896517592759E-2</v>
      </c>
      <c r="M54" s="90">
        <f>INDEX('Pace of change parameters'!$E$20:$I$20,1,$B$6)</f>
        <v>1.1119783131080974E-2</v>
      </c>
      <c r="N54" s="101">
        <f>IF(INDEX('Pace of change parameters'!$E$28:$I$28,1,$B$6)=1,(1+L54)*D54,D54)</f>
        <v>16633.739363372748</v>
      </c>
      <c r="O54" s="87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1">
        <v>1.511896517592759E-2</v>
      </c>
      <c r="Q54" s="51">
        <v>1.1119783131080974E-2</v>
      </c>
      <c r="R54" s="9">
        <f>IF(INDEX('Pace of change parameters'!$E$29:$I$29,1,$B$6)=1,D54*(1+P54),D54)</f>
        <v>16633.739363372748</v>
      </c>
      <c r="S54" s="96">
        <f>IF(P54&lt;INDEX('Pace of change parameters'!$E$22:$I$22,1,$B$6),INDEX('Pace of change parameters'!$E$22:$I$22,1,$B$6),P54)</f>
        <v>1.84E-2</v>
      </c>
      <c r="T54" s="125">
        <v>1.4387891927754692E-2</v>
      </c>
      <c r="U54" s="110">
        <f t="shared" si="3"/>
        <v>16687.502400000001</v>
      </c>
      <c r="V54" s="124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0</v>
      </c>
      <c r="W54" s="125">
        <f>MIN(S54, S54+(INDEX('Pace of change parameters'!$E$25:$I$25,1,$B$6)-S54)*(1-V54))</f>
        <v>0.01</v>
      </c>
      <c r="X54" s="125">
        <v>6.0209847280363604E-3</v>
      </c>
      <c r="Y54" s="101">
        <f t="shared" si="4"/>
        <v>16549.86</v>
      </c>
      <c r="Z54" s="90">
        <v>0</v>
      </c>
      <c r="AA54" s="92">
        <f t="shared" si="7"/>
        <v>14959.14967053162</v>
      </c>
      <c r="AB54" s="92">
        <f>IF(INDEX('Pace of change parameters'!$E$27:$I$27,1,$B$6)=1,MAX(AA54,Y54),Y54)</f>
        <v>16549.86</v>
      </c>
      <c r="AC54" s="90">
        <f t="shared" si="5"/>
        <v>1.0000000000000009E-2</v>
      </c>
      <c r="AD54" s="136">
        <v>6.0209847280363604E-3</v>
      </c>
      <c r="AE54" s="50">
        <v>16550</v>
      </c>
      <c r="AF54" s="50">
        <v>143.74036247689369</v>
      </c>
      <c r="AG54" s="15">
        <f t="shared" si="10"/>
        <v>1.0008543878921028E-2</v>
      </c>
      <c r="AH54" s="15">
        <f t="shared" si="10"/>
        <v>6.0294949473289616E-3</v>
      </c>
      <c r="AI54" s="50"/>
      <c r="AJ54" s="50">
        <v>14959.14967053162</v>
      </c>
      <c r="AK54" s="50">
        <v>129.9234801201402</v>
      </c>
      <c r="AL54" s="15">
        <f t="shared" si="8"/>
        <v>0.1063463074109241</v>
      </c>
      <c r="AM54" s="52">
        <f t="shared" si="8"/>
        <v>0.10634630741092388</v>
      </c>
    </row>
    <row r="55" spans="1:39" x14ac:dyDescent="0.2">
      <c r="A55" s="178" t="s">
        <v>157</v>
      </c>
      <c r="B55" s="178" t="s">
        <v>158</v>
      </c>
      <c r="D55" s="61">
        <v>17694</v>
      </c>
      <c r="E55" s="66">
        <v>143.16159362232935</v>
      </c>
      <c r="F55" s="49"/>
      <c r="G55" s="81">
        <v>16634.981086446587</v>
      </c>
      <c r="H55" s="74">
        <v>133.9322415538571</v>
      </c>
      <c r="I55" s="83"/>
      <c r="J55" s="96">
        <f t="shared" si="9"/>
        <v>6.366216517169665E-2</v>
      </c>
      <c r="K55" s="119">
        <f t="shared" si="9"/>
        <v>6.8910607045734595E-2</v>
      </c>
      <c r="L55" s="96">
        <v>1.6108964455018082E-2</v>
      </c>
      <c r="M55" s="90">
        <f>INDEX('Pace of change parameters'!$E$20:$I$20,1,$B$6)</f>
        <v>1.1119783131080974E-2</v>
      </c>
      <c r="N55" s="101">
        <f>IF(INDEX('Pace of change parameters'!$E$28:$I$28,1,$B$6)=1,(1+L55)*D55,D55)</f>
        <v>17979.032017067089</v>
      </c>
      <c r="O55" s="87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1">
        <v>1.6108964455018082E-2</v>
      </c>
      <c r="Q55" s="51">
        <v>1.1119783131080974E-2</v>
      </c>
      <c r="R55" s="9">
        <f>IF(INDEX('Pace of change parameters'!$E$29:$I$29,1,$B$6)=1,D55*(1+P55),D55)</f>
        <v>17979.032017067089</v>
      </c>
      <c r="S55" s="96">
        <f>IF(P55&lt;INDEX('Pace of change parameters'!$E$22:$I$22,1,$B$6),INDEX('Pace of change parameters'!$E$22:$I$22,1,$B$6),P55)</f>
        <v>1.84E-2</v>
      </c>
      <c r="T55" s="125">
        <v>1.3399569496935992E-2</v>
      </c>
      <c r="U55" s="110">
        <f t="shared" si="3"/>
        <v>18019.569599999999</v>
      </c>
      <c r="V55" s="124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0.72675669656606712</v>
      </c>
      <c r="W55" s="125">
        <f>MIN(S55, S55+(INDEX('Pace of change parameters'!$E$25:$I$25,1,$B$6)-S55)*(1-V55))</f>
        <v>1.6104756251154963E-2</v>
      </c>
      <c r="X55" s="125">
        <v>1.1115595589856087E-2</v>
      </c>
      <c r="Y55" s="101">
        <f t="shared" si="4"/>
        <v>17978.957557107937</v>
      </c>
      <c r="Z55" s="90">
        <v>0</v>
      </c>
      <c r="AA55" s="92">
        <f t="shared" si="7"/>
        <v>17169.229674415463</v>
      </c>
      <c r="AB55" s="92">
        <f>IF(INDEX('Pace of change parameters'!$E$27:$I$27,1,$B$6)=1,MAX(AA55,Y55),Y55)</f>
        <v>17978.957557107937</v>
      </c>
      <c r="AC55" s="90">
        <f t="shared" si="5"/>
        <v>1.6104756251154928E-2</v>
      </c>
      <c r="AD55" s="136">
        <v>1.1115595589856087E-2</v>
      </c>
      <c r="AE55" s="50">
        <v>17979</v>
      </c>
      <c r="AF55" s="50">
        <v>144.75326171898669</v>
      </c>
      <c r="AG55" s="15">
        <f t="shared" si="10"/>
        <v>1.6107154967785586E-2</v>
      </c>
      <c r="AH55" s="15">
        <f t="shared" si="10"/>
        <v>1.1117982528584314E-2</v>
      </c>
      <c r="AI55" s="50"/>
      <c r="AJ55" s="50">
        <v>17169.229674415463</v>
      </c>
      <c r="AK55" s="50">
        <v>138.23360568296647</v>
      </c>
      <c r="AL55" s="15">
        <f t="shared" si="8"/>
        <v>4.7164045268216492E-2</v>
      </c>
      <c r="AM55" s="52">
        <f t="shared" si="8"/>
        <v>4.7164045268216492E-2</v>
      </c>
    </row>
    <row r="56" spans="1:39" x14ac:dyDescent="0.2">
      <c r="A56" s="178" t="s">
        <v>159</v>
      </c>
      <c r="B56" s="178" t="s">
        <v>160</v>
      </c>
      <c r="D56" s="61">
        <v>49463</v>
      </c>
      <c r="E56" s="66">
        <v>144.76388730848473</v>
      </c>
      <c r="F56" s="49"/>
      <c r="G56" s="81">
        <v>44797.738975782107</v>
      </c>
      <c r="H56" s="74">
        <v>130.28284024525686</v>
      </c>
      <c r="I56" s="83"/>
      <c r="J56" s="96">
        <f t="shared" si="9"/>
        <v>0.10414054661865757</v>
      </c>
      <c r="K56" s="119">
        <f t="shared" si="9"/>
        <v>0.11115083948098881</v>
      </c>
      <c r="L56" s="96">
        <v>1.7539478359512639E-2</v>
      </c>
      <c r="M56" s="90">
        <f>INDEX('Pace of change parameters'!$E$20:$I$20,1,$B$6)</f>
        <v>1.1119783131080974E-2</v>
      </c>
      <c r="N56" s="101">
        <f>IF(INDEX('Pace of change parameters'!$E$28:$I$28,1,$B$6)=1,(1+L56)*D56,D56)</f>
        <v>50330.555218096575</v>
      </c>
      <c r="O56" s="87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1">
        <v>1.7539478359512639E-2</v>
      </c>
      <c r="Q56" s="51">
        <v>1.1119783131080974E-2</v>
      </c>
      <c r="R56" s="9">
        <f>IF(INDEX('Pace of change parameters'!$E$29:$I$29,1,$B$6)=1,D56*(1+P56),D56)</f>
        <v>50330.555218096575</v>
      </c>
      <c r="S56" s="96">
        <f>IF(P56&lt;INDEX('Pace of change parameters'!$E$22:$I$22,1,$B$6),INDEX('Pace of change parameters'!$E$22:$I$22,1,$B$6),P56)</f>
        <v>1.84E-2</v>
      </c>
      <c r="T56" s="125">
        <v>1.1974875707844612E-2</v>
      </c>
      <c r="U56" s="110">
        <f t="shared" si="3"/>
        <v>50373.119200000001</v>
      </c>
      <c r="V56" s="124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0</v>
      </c>
      <c r="W56" s="125">
        <f>MIN(S56, S56+(INDEX('Pace of change parameters'!$E$25:$I$25,1,$B$6)-S56)*(1-V56))</f>
        <v>0.01</v>
      </c>
      <c r="X56" s="125">
        <v>3.627871626986634E-3</v>
      </c>
      <c r="Y56" s="101">
        <f t="shared" si="4"/>
        <v>49957.63</v>
      </c>
      <c r="Z56" s="90">
        <v>0</v>
      </c>
      <c r="AA56" s="92">
        <f t="shared" si="7"/>
        <v>46236.46190955866</v>
      </c>
      <c r="AB56" s="92">
        <f>IF(INDEX('Pace of change parameters'!$E$27:$I$27,1,$B$6)=1,MAX(AA56,Y56),Y56)</f>
        <v>49957.63</v>
      </c>
      <c r="AC56" s="90">
        <f t="shared" si="5"/>
        <v>1.0000000000000009E-2</v>
      </c>
      <c r="AD56" s="136">
        <v>3.627871626986634E-3</v>
      </c>
      <c r="AE56" s="50">
        <v>49958</v>
      </c>
      <c r="AF56" s="50">
        <v>145.29014815884264</v>
      </c>
      <c r="AG56" s="15">
        <f t="shared" si="10"/>
        <v>1.0007480338839025E-2</v>
      </c>
      <c r="AH56" s="15">
        <f t="shared" si="10"/>
        <v>3.6353047720836251E-3</v>
      </c>
      <c r="AI56" s="50"/>
      <c r="AJ56" s="50">
        <v>46236.46190955866</v>
      </c>
      <c r="AK56" s="50">
        <v>134.46700030386449</v>
      </c>
      <c r="AL56" s="15">
        <f t="shared" si="8"/>
        <v>8.0489248890213361E-2</v>
      </c>
      <c r="AM56" s="52">
        <f t="shared" si="8"/>
        <v>8.0489248890213361E-2</v>
      </c>
    </row>
    <row r="57" spans="1:39" x14ac:dyDescent="0.2">
      <c r="A57" s="178" t="s">
        <v>161</v>
      </c>
      <c r="B57" s="178" t="s">
        <v>162</v>
      </c>
      <c r="D57" s="61">
        <v>27758</v>
      </c>
      <c r="E57" s="66">
        <v>126.52885529199365</v>
      </c>
      <c r="F57" s="49"/>
      <c r="G57" s="81">
        <v>27641.257449246317</v>
      </c>
      <c r="H57" s="74">
        <v>125.19495092757303</v>
      </c>
      <c r="I57" s="83"/>
      <c r="J57" s="96">
        <f t="shared" si="9"/>
        <v>4.2234891436483402E-3</v>
      </c>
      <c r="K57" s="119">
        <f t="shared" si="9"/>
        <v>1.065461789423372E-2</v>
      </c>
      <c r="L57" s="96">
        <v>1.7595076308225321E-2</v>
      </c>
      <c r="M57" s="90">
        <f>INDEX('Pace of change parameters'!$E$20:$I$20,1,$B$6)</f>
        <v>1.1119783131080974E-2</v>
      </c>
      <c r="N57" s="101">
        <f>IF(INDEX('Pace of change parameters'!$E$28:$I$28,1,$B$6)=1,(1+L57)*D57,D57)</f>
        <v>28246.404128163718</v>
      </c>
      <c r="O57" s="87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1">
        <v>1.7595076308225321E-2</v>
      </c>
      <c r="Q57" s="51">
        <v>1.1119783131080974E-2</v>
      </c>
      <c r="R57" s="9">
        <f>IF(INDEX('Pace of change parameters'!$E$29:$I$29,1,$B$6)=1,D57*(1+P57),D57)</f>
        <v>28246.404128163718</v>
      </c>
      <c r="S57" s="96">
        <f>IF(P57&lt;INDEX('Pace of change parameters'!$E$22:$I$22,1,$B$6),INDEX('Pace of change parameters'!$E$22:$I$22,1,$B$6),P57)</f>
        <v>1.84E-2</v>
      </c>
      <c r="T57" s="125">
        <v>1.1919584827859042E-2</v>
      </c>
      <c r="U57" s="110">
        <f t="shared" si="3"/>
        <v>28268.747199999998</v>
      </c>
      <c r="V57" s="124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5">
        <f>MIN(S57, S57+(INDEX('Pace of change parameters'!$E$25:$I$25,1,$B$6)-S57)*(1-V57))</f>
        <v>1.84E-2</v>
      </c>
      <c r="X57" s="125">
        <v>1.1919584827859042E-2</v>
      </c>
      <c r="Y57" s="101">
        <f t="shared" si="4"/>
        <v>28268.747199999998</v>
      </c>
      <c r="Z57" s="90">
        <v>0</v>
      </c>
      <c r="AA57" s="92">
        <f t="shared" si="7"/>
        <v>28528.98330148523</v>
      </c>
      <c r="AB57" s="92">
        <f>IF(INDEX('Pace of change parameters'!$E$27:$I$27,1,$B$6)=1,MAX(AA57,Y57),Y57)</f>
        <v>28268.747199999998</v>
      </c>
      <c r="AC57" s="90">
        <f t="shared" si="5"/>
        <v>1.8399999999999972E-2</v>
      </c>
      <c r="AD57" s="136">
        <v>1.1919584827859042E-2</v>
      </c>
      <c r="AE57" s="50">
        <v>28269</v>
      </c>
      <c r="AF57" s="50">
        <v>128.03817171740363</v>
      </c>
      <c r="AG57" s="15">
        <f t="shared" si="10"/>
        <v>1.8409107284386383E-2</v>
      </c>
      <c r="AH57" s="15">
        <f t="shared" si="10"/>
        <v>1.1928634159590557E-2</v>
      </c>
      <c r="AI57" s="50"/>
      <c r="AJ57" s="50">
        <v>28528.98330148523</v>
      </c>
      <c r="AK57" s="50">
        <v>129.21570847495514</v>
      </c>
      <c r="AL57" s="15">
        <f t="shared" si="8"/>
        <v>-9.1129536141477674E-3</v>
      </c>
      <c r="AM57" s="52">
        <f t="shared" si="8"/>
        <v>-9.1129536141477674E-3</v>
      </c>
    </row>
    <row r="58" spans="1:39" x14ac:dyDescent="0.2">
      <c r="A58" s="178" t="s">
        <v>163</v>
      </c>
      <c r="B58" s="178" t="s">
        <v>164</v>
      </c>
      <c r="D58" s="61">
        <v>41766</v>
      </c>
      <c r="E58" s="66">
        <v>132.70807288400687</v>
      </c>
      <c r="F58" s="49"/>
      <c r="G58" s="81">
        <v>40945.925266607883</v>
      </c>
      <c r="H58" s="74">
        <v>129.81869321245719</v>
      </c>
      <c r="I58" s="83"/>
      <c r="J58" s="96">
        <f t="shared" si="9"/>
        <v>2.0028237927276704E-2</v>
      </c>
      <c r="K58" s="119">
        <f t="shared" si="9"/>
        <v>2.2257038644049487E-2</v>
      </c>
      <c r="L58" s="96">
        <v>1.33291185333686E-2</v>
      </c>
      <c r="M58" s="90">
        <f>INDEX('Pace of change parameters'!$E$20:$I$20,1,$B$6)</f>
        <v>1.1119783131080974E-2</v>
      </c>
      <c r="N58" s="101">
        <f>IF(INDEX('Pace of change parameters'!$E$28:$I$28,1,$B$6)=1,(1+L58)*D58,D58)</f>
        <v>42322.703964664674</v>
      </c>
      <c r="O58" s="87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1">
        <v>1.33291185333686E-2</v>
      </c>
      <c r="Q58" s="51">
        <v>1.1119783131080974E-2</v>
      </c>
      <c r="R58" s="9">
        <f>IF(INDEX('Pace of change parameters'!$E$29:$I$29,1,$B$6)=1,D58*(1+P58),D58)</f>
        <v>42322.703964664674</v>
      </c>
      <c r="S58" s="96">
        <f>IF(P58&lt;INDEX('Pace of change parameters'!$E$22:$I$22,1,$B$6),INDEX('Pace of change parameters'!$E$22:$I$22,1,$B$6),P58)</f>
        <v>1.84E-2</v>
      </c>
      <c r="T58" s="125">
        <v>1.6179608685333857E-2</v>
      </c>
      <c r="U58" s="110">
        <f t="shared" si="3"/>
        <v>42534.494399999996</v>
      </c>
      <c r="V58" s="124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5">
        <f>MIN(S58, S58+(INDEX('Pace of change parameters'!$E$25:$I$25,1,$B$6)-S58)*(1-V58))</f>
        <v>1.84E-2</v>
      </c>
      <c r="X58" s="125">
        <v>1.6179608685333857E-2</v>
      </c>
      <c r="Y58" s="101">
        <f t="shared" si="4"/>
        <v>42534.494399999996</v>
      </c>
      <c r="Z58" s="90">
        <v>0</v>
      </c>
      <c r="AA58" s="92">
        <f t="shared" si="7"/>
        <v>42260.943458879068</v>
      </c>
      <c r="AB58" s="92">
        <f>IF(INDEX('Pace of change parameters'!$E$27:$I$27,1,$B$6)=1,MAX(AA58,Y58),Y58)</f>
        <v>42534.494399999996</v>
      </c>
      <c r="AC58" s="90">
        <f t="shared" si="5"/>
        <v>1.8399999999999972E-2</v>
      </c>
      <c r="AD58" s="136">
        <v>1.6179608685333857E-2</v>
      </c>
      <c r="AE58" s="50">
        <v>42534</v>
      </c>
      <c r="AF58" s="50">
        <v>134.85367008183604</v>
      </c>
      <c r="AG58" s="15">
        <f t="shared" si="10"/>
        <v>1.8388162620313064E-2</v>
      </c>
      <c r="AH58" s="15">
        <f t="shared" si="10"/>
        <v>1.6167797114381433E-2</v>
      </c>
      <c r="AI58" s="50"/>
      <c r="AJ58" s="50">
        <v>42260.943458879068</v>
      </c>
      <c r="AK58" s="50">
        <v>133.98794673792273</v>
      </c>
      <c r="AL58" s="15">
        <f t="shared" si="8"/>
        <v>6.4612031528974434E-3</v>
      </c>
      <c r="AM58" s="52">
        <f t="shared" si="8"/>
        <v>6.4612031528974434E-3</v>
      </c>
    </row>
    <row r="59" spans="1:39" x14ac:dyDescent="0.2">
      <c r="A59" s="178" t="s">
        <v>165</v>
      </c>
      <c r="B59" s="178" t="s">
        <v>166</v>
      </c>
      <c r="D59" s="61">
        <v>34493</v>
      </c>
      <c r="E59" s="66">
        <v>113.89257289544967</v>
      </c>
      <c r="F59" s="49"/>
      <c r="G59" s="81">
        <v>37686.548905530006</v>
      </c>
      <c r="H59" s="74">
        <v>123.86287480602574</v>
      </c>
      <c r="I59" s="83"/>
      <c r="J59" s="96">
        <f t="shared" si="9"/>
        <v>-8.4739754588178617E-2</v>
      </c>
      <c r="K59" s="119">
        <f t="shared" si="9"/>
        <v>-8.0494675472291166E-2</v>
      </c>
      <c r="L59" s="96">
        <v>1.5809469476082416E-2</v>
      </c>
      <c r="M59" s="90">
        <f>INDEX('Pace of change parameters'!$E$20:$I$20,1,$B$6)</f>
        <v>1.1119783131080974E-2</v>
      </c>
      <c r="N59" s="101">
        <f>IF(INDEX('Pace of change parameters'!$E$28:$I$28,1,$B$6)=1,(1+L59)*D59,D59)</f>
        <v>35038.316030638511</v>
      </c>
      <c r="O59" s="87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0.60052612630241142</v>
      </c>
      <c r="P59" s="51">
        <v>6.943192052196312E-2</v>
      </c>
      <c r="Q59" s="51">
        <v>6.4494675472291263E-2</v>
      </c>
      <c r="R59" s="9">
        <f>IF(INDEX('Pace of change parameters'!$E$29:$I$29,1,$B$6)=1,D59*(1+P59),D59)</f>
        <v>36887.915234564076</v>
      </c>
      <c r="S59" s="96">
        <f>IF(P59&lt;INDEX('Pace of change parameters'!$E$22:$I$22,1,$B$6),INDEX('Pace of change parameters'!$E$22:$I$22,1,$B$6),P59)</f>
        <v>6.943192052196312E-2</v>
      </c>
      <c r="T59" s="125">
        <v>6.4494675472291263E-2</v>
      </c>
      <c r="U59" s="110">
        <f t="shared" si="3"/>
        <v>36887.915234564076</v>
      </c>
      <c r="V59" s="124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5">
        <f>MIN(S59, S59+(INDEX('Pace of change parameters'!$E$25:$I$25,1,$B$6)-S59)*(1-V59))</f>
        <v>6.943192052196312E-2</v>
      </c>
      <c r="X59" s="125">
        <v>6.4494675472291263E-2</v>
      </c>
      <c r="Y59" s="101">
        <f t="shared" si="4"/>
        <v>36887.915234564076</v>
      </c>
      <c r="Z59" s="90">
        <v>0</v>
      </c>
      <c r="AA59" s="92">
        <f t="shared" si="7"/>
        <v>38896.889057620923</v>
      </c>
      <c r="AB59" s="92">
        <f>IF(INDEX('Pace of change parameters'!$E$27:$I$27,1,$B$6)=1,MAX(AA59,Y59),Y59)</f>
        <v>36887.915234564076</v>
      </c>
      <c r="AC59" s="90">
        <f t="shared" si="5"/>
        <v>6.943192052196312E-2</v>
      </c>
      <c r="AD59" s="136">
        <v>6.4494675472291263E-2</v>
      </c>
      <c r="AE59" s="50">
        <v>36888</v>
      </c>
      <c r="AF59" s="50">
        <v>121.23831601821807</v>
      </c>
      <c r="AG59" s="15">
        <f t="shared" si="10"/>
        <v>6.9434377989737062E-2</v>
      </c>
      <c r="AH59" s="15">
        <f t="shared" si="10"/>
        <v>6.4497121594676798E-2</v>
      </c>
      <c r="AI59" s="50"/>
      <c r="AJ59" s="50">
        <v>38896.889057620923</v>
      </c>
      <c r="AK59" s="50">
        <v>127.84085143389215</v>
      </c>
      <c r="AL59" s="15">
        <f t="shared" si="8"/>
        <v>-5.1646522544386619E-2</v>
      </c>
      <c r="AM59" s="52">
        <f t="shared" si="8"/>
        <v>-5.1646522544386508E-2</v>
      </c>
    </row>
    <row r="60" spans="1:39" x14ac:dyDescent="0.2">
      <c r="A60" s="178" t="s">
        <v>167</v>
      </c>
      <c r="B60" s="178" t="s">
        <v>168</v>
      </c>
      <c r="D60" s="61">
        <v>31665</v>
      </c>
      <c r="E60" s="66">
        <v>128.56888317039159</v>
      </c>
      <c r="F60" s="49"/>
      <c r="G60" s="81">
        <v>30794.033407106301</v>
      </c>
      <c r="H60" s="74">
        <v>124.22912037731787</v>
      </c>
      <c r="I60" s="83"/>
      <c r="J60" s="96">
        <f t="shared" si="9"/>
        <v>2.8283615250372041E-2</v>
      </c>
      <c r="K60" s="119">
        <f t="shared" si="9"/>
        <v>3.4933538770077988E-2</v>
      </c>
      <c r="L60" s="96">
        <v>1.7658707925137795E-2</v>
      </c>
      <c r="M60" s="90">
        <f>INDEX('Pace of change parameters'!$E$20:$I$20,1,$B$6)</f>
        <v>1.1119783131080974E-2</v>
      </c>
      <c r="N60" s="101">
        <f>IF(INDEX('Pace of change parameters'!$E$28:$I$28,1,$B$6)=1,(1+L60)*D60,D60)</f>
        <v>32224.16298644949</v>
      </c>
      <c r="O60" s="87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1">
        <v>1.7658707925137795E-2</v>
      </c>
      <c r="Q60" s="51">
        <v>1.1119783131080974E-2</v>
      </c>
      <c r="R60" s="9">
        <f>IF(INDEX('Pace of change parameters'!$E$29:$I$29,1,$B$6)=1,D60*(1+P60),D60)</f>
        <v>32224.16298644949</v>
      </c>
      <c r="S60" s="96">
        <f>IF(P60&lt;INDEX('Pace of change parameters'!$E$22:$I$22,1,$B$6),INDEX('Pace of change parameters'!$E$22:$I$22,1,$B$6),P60)</f>
        <v>1.84E-2</v>
      </c>
      <c r="T60" s="125">
        <v>1.1856312063751817E-2</v>
      </c>
      <c r="U60" s="110">
        <f t="shared" si="3"/>
        <v>32247.635999999999</v>
      </c>
      <c r="V60" s="124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5">
        <f>MIN(S60, S60+(INDEX('Pace of change parameters'!$E$25:$I$25,1,$B$6)-S60)*(1-V60))</f>
        <v>1.84E-2</v>
      </c>
      <c r="X60" s="125">
        <v>1.1856312063751817E-2</v>
      </c>
      <c r="Y60" s="101">
        <f t="shared" si="4"/>
        <v>32247.635999999999</v>
      </c>
      <c r="Z60" s="90">
        <v>0</v>
      </c>
      <c r="AA60" s="92">
        <f t="shared" si="7"/>
        <v>31783.013723953005</v>
      </c>
      <c r="AB60" s="92">
        <f>IF(INDEX('Pace of change parameters'!$E$27:$I$27,1,$B$6)=1,MAX(AA60,Y60),Y60)</f>
        <v>32247.635999999999</v>
      </c>
      <c r="AC60" s="90">
        <f t="shared" si="5"/>
        <v>1.8399999999999972E-2</v>
      </c>
      <c r="AD60" s="136">
        <v>1.1856312063751817E-2</v>
      </c>
      <c r="AE60" s="50">
        <v>32248</v>
      </c>
      <c r="AF60" s="50">
        <v>130.09470441774786</v>
      </c>
      <c r="AG60" s="15">
        <f t="shared" si="10"/>
        <v>1.8411495341860151E-2</v>
      </c>
      <c r="AH60" s="15">
        <f t="shared" si="10"/>
        <v>1.1867733542758607E-2</v>
      </c>
      <c r="AI60" s="50"/>
      <c r="AJ60" s="50">
        <v>31783.013723953005</v>
      </c>
      <c r="AK60" s="50">
        <v>128.21885933772296</v>
      </c>
      <c r="AL60" s="15">
        <f t="shared" si="8"/>
        <v>1.4630024707083189E-2</v>
      </c>
      <c r="AM60" s="52">
        <f t="shared" si="8"/>
        <v>1.4630024707083189E-2</v>
      </c>
    </row>
    <row r="61" spans="1:39" x14ac:dyDescent="0.2">
      <c r="A61" s="178" t="s">
        <v>169</v>
      </c>
      <c r="B61" s="178" t="s">
        <v>170</v>
      </c>
      <c r="D61" s="61">
        <v>20225</v>
      </c>
      <c r="E61" s="66">
        <v>140.67703341138184</v>
      </c>
      <c r="F61" s="49"/>
      <c r="G61" s="81">
        <v>17521.547715857734</v>
      </c>
      <c r="H61" s="74">
        <v>121.66608669210197</v>
      </c>
      <c r="I61" s="83"/>
      <c r="J61" s="96">
        <f t="shared" si="9"/>
        <v>0.15429300698679316</v>
      </c>
      <c r="K61" s="119">
        <f t="shared" si="9"/>
        <v>0.15625510145148747</v>
      </c>
      <c r="L61" s="96">
        <v>1.2838508374685587E-2</v>
      </c>
      <c r="M61" s="90">
        <f>INDEX('Pace of change parameters'!$E$20:$I$20,1,$B$6)</f>
        <v>1.1119783131080974E-2</v>
      </c>
      <c r="N61" s="101">
        <f>IF(INDEX('Pace of change parameters'!$E$28:$I$28,1,$B$6)=1,(1+L61)*D61,D61)</f>
        <v>20484.658831878016</v>
      </c>
      <c r="O61" s="87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1">
        <v>1.2838508374685587E-2</v>
      </c>
      <c r="Q61" s="51">
        <v>1.1119783131080974E-2</v>
      </c>
      <c r="R61" s="9">
        <f>IF(INDEX('Pace of change parameters'!$E$29:$I$29,1,$B$6)=1,D61*(1+P61),D61)</f>
        <v>20484.658831878016</v>
      </c>
      <c r="S61" s="96">
        <f>IF(P61&lt;INDEX('Pace of change parameters'!$E$22:$I$22,1,$B$6),INDEX('Pace of change parameters'!$E$22:$I$22,1,$B$6),P61)</f>
        <v>1.84E-2</v>
      </c>
      <c r="T61" s="125">
        <v>1.6671837243929621E-2</v>
      </c>
      <c r="U61" s="110">
        <f t="shared" si="3"/>
        <v>20597.14</v>
      </c>
      <c r="V61" s="124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0</v>
      </c>
      <c r="W61" s="125">
        <f>MIN(S61, S61+(INDEX('Pace of change parameters'!$E$25:$I$25,1,$B$6)-S61)*(1-V61))</f>
        <v>0.01</v>
      </c>
      <c r="X61" s="125">
        <v>8.2860915321769646E-3</v>
      </c>
      <c r="Y61" s="101">
        <f t="shared" si="4"/>
        <v>20427.25</v>
      </c>
      <c r="Z61" s="90">
        <v>0</v>
      </c>
      <c r="AA61" s="92">
        <f t="shared" si="7"/>
        <v>18084.269252935588</v>
      </c>
      <c r="AB61" s="92">
        <f>IF(INDEX('Pace of change parameters'!$E$27:$I$27,1,$B$6)=1,MAX(AA61,Y61),Y61)</f>
        <v>20427.25</v>
      </c>
      <c r="AC61" s="90">
        <f t="shared" si="5"/>
        <v>1.0000000000000009E-2</v>
      </c>
      <c r="AD61" s="136">
        <v>8.2860915321769646E-3</v>
      </c>
      <c r="AE61" s="50">
        <v>20427</v>
      </c>
      <c r="AF61" s="50">
        <v>141.84096023722213</v>
      </c>
      <c r="AG61" s="15">
        <f t="shared" si="10"/>
        <v>9.9876390605686538E-3</v>
      </c>
      <c r="AH61" s="15">
        <f t="shared" si="10"/>
        <v>8.2737515685067375E-3</v>
      </c>
      <c r="AI61" s="50"/>
      <c r="AJ61" s="50">
        <v>18084.269252935588</v>
      </c>
      <c r="AK61" s="50">
        <v>125.57351133425639</v>
      </c>
      <c r="AL61" s="15">
        <f t="shared" si="8"/>
        <v>0.12954522598053675</v>
      </c>
      <c r="AM61" s="52">
        <f t="shared" si="8"/>
        <v>0.12954522598053675</v>
      </c>
    </row>
    <row r="62" spans="1:39" x14ac:dyDescent="0.2">
      <c r="A62" s="178" t="s">
        <v>171</v>
      </c>
      <c r="B62" s="178" t="s">
        <v>172</v>
      </c>
      <c r="D62" s="61">
        <v>19894</v>
      </c>
      <c r="E62" s="66">
        <v>122.52537569215335</v>
      </c>
      <c r="F62" s="49"/>
      <c r="G62" s="81">
        <v>18728.802800451831</v>
      </c>
      <c r="H62" s="74">
        <v>115.0124135940388</v>
      </c>
      <c r="I62" s="83"/>
      <c r="J62" s="96">
        <f t="shared" si="9"/>
        <v>6.2214184855428067E-2</v>
      </c>
      <c r="K62" s="119">
        <f t="shared" si="9"/>
        <v>6.5323053949925436E-2</v>
      </c>
      <c r="L62" s="96">
        <v>1.4079110062907851E-2</v>
      </c>
      <c r="M62" s="90">
        <f>INDEX('Pace of change parameters'!$E$20:$I$20,1,$B$6)</f>
        <v>1.1119783131080974E-2</v>
      </c>
      <c r="N62" s="101">
        <f>IF(INDEX('Pace of change parameters'!$E$28:$I$28,1,$B$6)=1,(1+L62)*D62,D62)</f>
        <v>20174.089815591487</v>
      </c>
      <c r="O62" s="87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1">
        <v>1.4079110062907851E-2</v>
      </c>
      <c r="Q62" s="51">
        <v>1.1119783131080974E-2</v>
      </c>
      <c r="R62" s="9">
        <f>IF(INDEX('Pace of change parameters'!$E$29:$I$29,1,$B$6)=1,D62*(1+P62),D62)</f>
        <v>20174.089815591487</v>
      </c>
      <c r="S62" s="96">
        <f>IF(P62&lt;INDEX('Pace of change parameters'!$E$22:$I$22,1,$B$6),INDEX('Pace of change parameters'!$E$22:$I$22,1,$B$6),P62)</f>
        <v>1.84E-2</v>
      </c>
      <c r="T62" s="125">
        <v>1.5428063671299341E-2</v>
      </c>
      <c r="U62" s="110">
        <f t="shared" si="3"/>
        <v>20260.049599999998</v>
      </c>
      <c r="V62" s="124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0.75571630289143876</v>
      </c>
      <c r="W62" s="125">
        <f>MIN(S62, S62+(INDEX('Pace of change parameters'!$E$25:$I$25,1,$B$6)-S62)*(1-V62))</f>
        <v>1.6348016944288085E-2</v>
      </c>
      <c r="X62" s="125">
        <v>1.3382068796055746E-2</v>
      </c>
      <c r="Y62" s="101">
        <f t="shared" si="4"/>
        <v>20219.227449089667</v>
      </c>
      <c r="Z62" s="90">
        <v>0</v>
      </c>
      <c r="AA62" s="92">
        <f t="shared" si="7"/>
        <v>19330.296508108713</v>
      </c>
      <c r="AB62" s="92">
        <f>IF(INDEX('Pace of change parameters'!$E$27:$I$27,1,$B$6)=1,MAX(AA62,Y62),Y62)</f>
        <v>20219.227449089667</v>
      </c>
      <c r="AC62" s="90">
        <f t="shared" si="5"/>
        <v>1.6348016944288002E-2</v>
      </c>
      <c r="AD62" s="136">
        <v>1.3382068796055746E-2</v>
      </c>
      <c r="AE62" s="50">
        <v>20219</v>
      </c>
      <c r="AF62" s="50">
        <v>124.16362194820961</v>
      </c>
      <c r="AG62" s="15">
        <f t="shared" si="10"/>
        <v>1.6336583894641654E-2</v>
      </c>
      <c r="AH62" s="15">
        <f t="shared" si="10"/>
        <v>1.3370669110800204E-2</v>
      </c>
      <c r="AI62" s="50"/>
      <c r="AJ62" s="50">
        <v>19330.296508108713</v>
      </c>
      <c r="AK62" s="50">
        <v>118.70614905680827</v>
      </c>
      <c r="AL62" s="15">
        <f t="shared" si="8"/>
        <v>4.5974643561131678E-2</v>
      </c>
      <c r="AM62" s="52">
        <f t="shared" si="8"/>
        <v>4.5974643561131678E-2</v>
      </c>
    </row>
    <row r="63" spans="1:39" x14ac:dyDescent="0.2">
      <c r="A63" s="178" t="s">
        <v>173</v>
      </c>
      <c r="B63" s="178" t="s">
        <v>174</v>
      </c>
      <c r="D63" s="61">
        <v>40707</v>
      </c>
      <c r="E63" s="66">
        <v>139.33317552016587</v>
      </c>
      <c r="F63" s="49"/>
      <c r="G63" s="81">
        <v>39917.211119126805</v>
      </c>
      <c r="H63" s="74">
        <v>136.26999389842553</v>
      </c>
      <c r="I63" s="83"/>
      <c r="J63" s="96">
        <f t="shared" si="9"/>
        <v>1.9785672864674586E-2</v>
      </c>
      <c r="K63" s="119">
        <f t="shared" si="9"/>
        <v>2.2478768319484921E-2</v>
      </c>
      <c r="L63" s="96">
        <v>1.3789993318060523E-2</v>
      </c>
      <c r="M63" s="90">
        <f>INDEX('Pace of change parameters'!$E$20:$I$20,1,$B$6)</f>
        <v>1.1119783131080974E-2</v>
      </c>
      <c r="N63" s="101">
        <f>IF(INDEX('Pace of change parameters'!$E$28:$I$28,1,$B$6)=1,(1+L63)*D63,D63)</f>
        <v>41268.349257998292</v>
      </c>
      <c r="O63" s="87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1">
        <v>1.3789993318060523E-2</v>
      </c>
      <c r="Q63" s="51">
        <v>1.1119783131080974E-2</v>
      </c>
      <c r="R63" s="9">
        <f>IF(INDEX('Pace of change parameters'!$E$29:$I$29,1,$B$6)=1,D63*(1+P63),D63)</f>
        <v>41268.349257998292</v>
      </c>
      <c r="S63" s="96">
        <f>IF(P63&lt;INDEX('Pace of change parameters'!$E$22:$I$22,1,$B$6),INDEX('Pace of change parameters'!$E$22:$I$22,1,$B$6),P63)</f>
        <v>1.84E-2</v>
      </c>
      <c r="T63" s="125">
        <v>1.5717647567698112E-2</v>
      </c>
      <c r="U63" s="110">
        <f t="shared" si="3"/>
        <v>41456.008799999996</v>
      </c>
      <c r="V63" s="124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5">
        <f>MIN(S63, S63+(INDEX('Pace of change parameters'!$E$25:$I$25,1,$B$6)-S63)*(1-V63))</f>
        <v>1.84E-2</v>
      </c>
      <c r="X63" s="125">
        <v>1.5717647567698112E-2</v>
      </c>
      <c r="Y63" s="101">
        <f t="shared" si="4"/>
        <v>41456.008799999996</v>
      </c>
      <c r="Z63" s="90">
        <v>0</v>
      </c>
      <c r="AA63" s="92">
        <f t="shared" si="7"/>
        <v>41199.191156568755</v>
      </c>
      <c r="AB63" s="92">
        <f>IF(INDEX('Pace of change parameters'!$E$27:$I$27,1,$B$6)=1,MAX(AA63,Y63),Y63)</f>
        <v>41456.008799999996</v>
      </c>
      <c r="AC63" s="90">
        <f t="shared" si="5"/>
        <v>1.8399999999999972E-2</v>
      </c>
      <c r="AD63" s="136">
        <v>1.5717647567698112E-2</v>
      </c>
      <c r="AE63" s="50">
        <v>41456</v>
      </c>
      <c r="AF63" s="50">
        <v>141.52313522590367</v>
      </c>
      <c r="AG63" s="15">
        <f t="shared" si="10"/>
        <v>1.839978382096441E-2</v>
      </c>
      <c r="AH63" s="15">
        <f t="shared" si="10"/>
        <v>1.5717431958053973E-2</v>
      </c>
      <c r="AI63" s="50"/>
      <c r="AJ63" s="50">
        <v>41199.191156568755</v>
      </c>
      <c r="AK63" s="50">
        <v>140.64643721654127</v>
      </c>
      <c r="AL63" s="15">
        <f t="shared" si="8"/>
        <v>6.2333467289514832E-3</v>
      </c>
      <c r="AM63" s="52">
        <f t="shared" si="8"/>
        <v>6.2333467289514832E-3</v>
      </c>
    </row>
    <row r="64" spans="1:39" x14ac:dyDescent="0.2">
      <c r="A64" s="178" t="s">
        <v>175</v>
      </c>
      <c r="B64" s="178" t="s">
        <v>176</v>
      </c>
      <c r="D64" s="61">
        <v>26036</v>
      </c>
      <c r="E64" s="66">
        <v>121.98875830525684</v>
      </c>
      <c r="F64" s="49"/>
      <c r="G64" s="81">
        <v>26819.888672336499</v>
      </c>
      <c r="H64" s="74">
        <v>124.72986755886299</v>
      </c>
      <c r="I64" s="83"/>
      <c r="J64" s="96">
        <f t="shared" si="9"/>
        <v>-2.9227886883253396E-2</v>
      </c>
      <c r="K64" s="119">
        <f t="shared" si="9"/>
        <v>-2.1976366264580216E-2</v>
      </c>
      <c r="L64" s="96">
        <v>1.8672694732324802E-2</v>
      </c>
      <c r="M64" s="90">
        <f>INDEX('Pace of change parameters'!$E$20:$I$20,1,$B$6)</f>
        <v>1.1119783131080974E-2</v>
      </c>
      <c r="N64" s="101">
        <f>IF(INDEX('Pace of change parameters'!$E$28:$I$28,1,$B$6)=1,(1+L64)*D64,D64)</f>
        <v>26522.162280050808</v>
      </c>
      <c r="O64" s="87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1">
        <v>1.8672694732324802E-2</v>
      </c>
      <c r="Q64" s="51">
        <v>1.1119783131080974E-2</v>
      </c>
      <c r="R64" s="9">
        <f>IF(INDEX('Pace of change parameters'!$E$29:$I$29,1,$B$6)=1,D64*(1+P64),D64)</f>
        <v>26522.162280050808</v>
      </c>
      <c r="S64" s="96">
        <f>IF(P64&lt;INDEX('Pace of change parameters'!$E$22:$I$22,1,$B$6),INDEX('Pace of change parameters'!$E$22:$I$22,1,$B$6),P64)</f>
        <v>1.8672694732324802E-2</v>
      </c>
      <c r="T64" s="125">
        <v>1.1119783131080974E-2</v>
      </c>
      <c r="U64" s="110">
        <f t="shared" si="3"/>
        <v>26522.162280050808</v>
      </c>
      <c r="V64" s="124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5">
        <f>MIN(S64, S64+(INDEX('Pace of change parameters'!$E$25:$I$25,1,$B$6)-S64)*(1-V64))</f>
        <v>1.8672694732324802E-2</v>
      </c>
      <c r="X64" s="125">
        <v>1.1119783131080974E-2</v>
      </c>
      <c r="Y64" s="101">
        <f t="shared" si="4"/>
        <v>26522.162280050808</v>
      </c>
      <c r="Z64" s="90">
        <v>0</v>
      </c>
      <c r="AA64" s="92">
        <f t="shared" si="7"/>
        <v>27681.235467876435</v>
      </c>
      <c r="AB64" s="92">
        <f>IF(INDEX('Pace of change parameters'!$E$27:$I$27,1,$B$6)=1,MAX(AA64,Y64),Y64)</f>
        <v>26522.162280050808</v>
      </c>
      <c r="AC64" s="90">
        <f t="shared" si="5"/>
        <v>1.8672694732324802E-2</v>
      </c>
      <c r="AD64" s="136">
        <v>1.1119783131080974E-2</v>
      </c>
      <c r="AE64" s="50">
        <v>26522</v>
      </c>
      <c r="AF64" s="50">
        <v>123.34449213461144</v>
      </c>
      <c r="AG64" s="15">
        <f t="shared" si="10"/>
        <v>1.8666461822092417E-2</v>
      </c>
      <c r="AH64" s="15">
        <f t="shared" si="10"/>
        <v>1.1113596434534578E-2</v>
      </c>
      <c r="AI64" s="50"/>
      <c r="AJ64" s="50">
        <v>27681.235467876435</v>
      </c>
      <c r="AK64" s="50">
        <v>128.73568850176503</v>
      </c>
      <c r="AL64" s="15">
        <f t="shared" si="8"/>
        <v>-4.1878024888798993E-2</v>
      </c>
      <c r="AM64" s="52">
        <f t="shared" si="8"/>
        <v>-4.1878024888798993E-2</v>
      </c>
    </row>
    <row r="65" spans="1:39" x14ac:dyDescent="0.2">
      <c r="A65" s="178" t="s">
        <v>177</v>
      </c>
      <c r="B65" s="178" t="s">
        <v>178</v>
      </c>
      <c r="D65" s="61">
        <v>36900</v>
      </c>
      <c r="E65" s="66">
        <v>134.25887264288389</v>
      </c>
      <c r="F65" s="49"/>
      <c r="G65" s="81">
        <v>38716.765388162828</v>
      </c>
      <c r="H65" s="74">
        <v>139.88157290105462</v>
      </c>
      <c r="I65" s="83"/>
      <c r="J65" s="96">
        <f t="shared" si="9"/>
        <v>-4.6924513707394588E-2</v>
      </c>
      <c r="K65" s="119">
        <f t="shared" si="9"/>
        <v>-4.0196146937438004E-2</v>
      </c>
      <c r="L65" s="96">
        <v>1.8257921554647893E-2</v>
      </c>
      <c r="M65" s="90">
        <f>INDEX('Pace of change parameters'!$E$20:$I$20,1,$B$6)</f>
        <v>1.1119783131080974E-2</v>
      </c>
      <c r="N65" s="101">
        <f>IF(INDEX('Pace of change parameters'!$E$28:$I$28,1,$B$6)=1,(1+L65)*D65,D65)</f>
        <v>37573.71730536651</v>
      </c>
      <c r="O65" s="87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0.14712344621798251</v>
      </c>
      <c r="P65" s="51">
        <v>3.1426599740056904E-2</v>
      </c>
      <c r="Q65" s="51">
        <v>2.4196146937438101E-2</v>
      </c>
      <c r="R65" s="9">
        <f>IF(INDEX('Pace of change parameters'!$E$29:$I$29,1,$B$6)=1,D65*(1+P65),D65)</f>
        <v>38059.641530408102</v>
      </c>
      <c r="S65" s="96">
        <f>IF(P65&lt;INDEX('Pace of change parameters'!$E$22:$I$22,1,$B$6),INDEX('Pace of change parameters'!$E$22:$I$22,1,$B$6),P65)</f>
        <v>3.1426599740056904E-2</v>
      </c>
      <c r="T65" s="125">
        <v>2.4196146937438101E-2</v>
      </c>
      <c r="U65" s="110">
        <f t="shared" si="3"/>
        <v>38059.641530408102</v>
      </c>
      <c r="V65" s="124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5">
        <f>MIN(S65, S65+(INDEX('Pace of change parameters'!$E$25:$I$25,1,$B$6)-S65)*(1-V65))</f>
        <v>3.1426599740056904E-2</v>
      </c>
      <c r="X65" s="125">
        <v>2.4196146937438101E-2</v>
      </c>
      <c r="Y65" s="101">
        <f t="shared" si="4"/>
        <v>38059.641530408102</v>
      </c>
      <c r="Z65" s="90">
        <v>0</v>
      </c>
      <c r="AA65" s="92">
        <f t="shared" si="7"/>
        <v>39960.191944036756</v>
      </c>
      <c r="AB65" s="92">
        <f>IF(INDEX('Pace of change parameters'!$E$27:$I$27,1,$B$6)=1,MAX(AA65,Y65),Y65)</f>
        <v>38059.641530408102</v>
      </c>
      <c r="AC65" s="90">
        <f t="shared" si="5"/>
        <v>3.1426599740056904E-2</v>
      </c>
      <c r="AD65" s="136">
        <v>2.4196146937438101E-2</v>
      </c>
      <c r="AE65" s="50">
        <v>38060</v>
      </c>
      <c r="AF65" s="50">
        <v>137.5087151841939</v>
      </c>
      <c r="AG65" s="15">
        <f t="shared" si="10"/>
        <v>3.1436314363143536E-2</v>
      </c>
      <c r="AH65" s="15">
        <f t="shared" si="10"/>
        <v>2.4205793459582292E-2</v>
      </c>
      <c r="AI65" s="50"/>
      <c r="AJ65" s="50">
        <v>39960.191944036756</v>
      </c>
      <c r="AK65" s="50">
        <v>144.37400558954994</v>
      </c>
      <c r="AL65" s="15">
        <f t="shared" si="8"/>
        <v>-4.755212253979979E-2</v>
      </c>
      <c r="AM65" s="52">
        <f t="shared" si="8"/>
        <v>-4.7552122539799901E-2</v>
      </c>
    </row>
    <row r="66" spans="1:39" x14ac:dyDescent="0.2">
      <c r="A66" s="178" t="s">
        <v>179</v>
      </c>
      <c r="B66" s="178" t="s">
        <v>180</v>
      </c>
      <c r="D66" s="61">
        <v>42907</v>
      </c>
      <c r="E66" s="66">
        <v>116.21489455405973</v>
      </c>
      <c r="F66" s="49"/>
      <c r="G66" s="81">
        <v>45518.520477608719</v>
      </c>
      <c r="H66" s="74">
        <v>122.57239210202961</v>
      </c>
      <c r="I66" s="83"/>
      <c r="J66" s="96">
        <f t="shared" si="9"/>
        <v>-5.7372701269879145E-2</v>
      </c>
      <c r="K66" s="119">
        <f t="shared" si="9"/>
        <v>-5.1867287885496105E-2</v>
      </c>
      <c r="L66" s="96">
        <v>1.7025226772235058E-2</v>
      </c>
      <c r="M66" s="90">
        <f>INDEX('Pace of change parameters'!$E$20:$I$20,1,$B$6)</f>
        <v>1.1119783131080974E-2</v>
      </c>
      <c r="N66" s="101">
        <f>IF(INDEX('Pace of change parameters'!$E$28:$I$28,1,$B$6)=1,(1+L66)*D66,D66)</f>
        <v>43637.501405116287</v>
      </c>
      <c r="O66" s="87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0.27843659282371991</v>
      </c>
      <c r="P66" s="51">
        <v>4.1917269292624848E-2</v>
      </c>
      <c r="Q66" s="51">
        <v>3.5867287885496202E-2</v>
      </c>
      <c r="R66" s="9">
        <f>IF(INDEX('Pace of change parameters'!$E$29:$I$29,1,$B$6)=1,D66*(1+P66),D66)</f>
        <v>44705.544273538653</v>
      </c>
      <c r="S66" s="96">
        <f>IF(P66&lt;INDEX('Pace of change parameters'!$E$22:$I$22,1,$B$6),INDEX('Pace of change parameters'!$E$22:$I$22,1,$B$6),P66)</f>
        <v>4.1917269292624848E-2</v>
      </c>
      <c r="T66" s="125">
        <v>3.5867287885496202E-2</v>
      </c>
      <c r="U66" s="110">
        <f t="shared" si="3"/>
        <v>44705.544273538653</v>
      </c>
      <c r="V66" s="124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5">
        <f>MIN(S66, S66+(INDEX('Pace of change parameters'!$E$25:$I$25,1,$B$6)-S66)*(1-V66))</f>
        <v>4.1917269292624848E-2</v>
      </c>
      <c r="X66" s="125">
        <v>3.5867287885496202E-2</v>
      </c>
      <c r="Y66" s="101">
        <f t="shared" si="4"/>
        <v>44705.544273538653</v>
      </c>
      <c r="Z66" s="90">
        <v>0</v>
      </c>
      <c r="AA66" s="92">
        <f t="shared" si="7"/>
        <v>46980.392009967007</v>
      </c>
      <c r="AB66" s="92">
        <f>IF(INDEX('Pace of change parameters'!$E$27:$I$27,1,$B$6)=1,MAX(AA66,Y66),Y66)</f>
        <v>44705.544273538653</v>
      </c>
      <c r="AC66" s="90">
        <f t="shared" si="5"/>
        <v>4.1917269292624848E-2</v>
      </c>
      <c r="AD66" s="136">
        <v>3.5867287885496202E-2</v>
      </c>
      <c r="AE66" s="50">
        <v>44706</v>
      </c>
      <c r="AF66" s="50">
        <v>120.3844348150309</v>
      </c>
      <c r="AG66" s="15">
        <f t="shared" si="10"/>
        <v>4.1927890553988822E-2</v>
      </c>
      <c r="AH66" s="15">
        <f t="shared" si="10"/>
        <v>3.587784747360101E-2</v>
      </c>
      <c r="AI66" s="50"/>
      <c r="AJ66" s="50">
        <v>46980.392009967007</v>
      </c>
      <c r="AK66" s="50">
        <v>126.50892362341681</v>
      </c>
      <c r="AL66" s="15">
        <f t="shared" si="8"/>
        <v>-4.8411516223289208E-2</v>
      </c>
      <c r="AM66" s="52">
        <f t="shared" si="8"/>
        <v>-4.8411516223289319E-2</v>
      </c>
    </row>
    <row r="67" spans="1:39" x14ac:dyDescent="0.2">
      <c r="A67" s="178" t="s">
        <v>181</v>
      </c>
      <c r="B67" s="178" t="s">
        <v>182</v>
      </c>
      <c r="D67" s="61">
        <v>27059</v>
      </c>
      <c r="E67" s="66">
        <v>159.9602785767627</v>
      </c>
      <c r="F67" s="49"/>
      <c r="G67" s="81">
        <v>22159.387764910396</v>
      </c>
      <c r="H67" s="74">
        <v>130.83559704365069</v>
      </c>
      <c r="I67" s="83"/>
      <c r="J67" s="96">
        <f t="shared" si="9"/>
        <v>0.22110774390834864</v>
      </c>
      <c r="K67" s="119">
        <f t="shared" si="9"/>
        <v>0.22260517925710332</v>
      </c>
      <c r="L67" s="96">
        <v>1.2359711804565299E-2</v>
      </c>
      <c r="M67" s="90">
        <f>INDEX('Pace of change parameters'!$E$20:$I$20,1,$B$6)</f>
        <v>1.1119783131080974E-2</v>
      </c>
      <c r="N67" s="101">
        <f>IF(INDEX('Pace of change parameters'!$E$28:$I$28,1,$B$6)=1,(1+L67)*D67,D67)</f>
        <v>27393.441441719733</v>
      </c>
      <c r="O67" s="87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1">
        <v>1.2359711804565299E-2</v>
      </c>
      <c r="Q67" s="51">
        <v>1.1119783131080974E-2</v>
      </c>
      <c r="R67" s="9">
        <f>IF(INDEX('Pace of change parameters'!$E$29:$I$29,1,$B$6)=1,D67*(1+P67),D67)</f>
        <v>27393.441441719733</v>
      </c>
      <c r="S67" s="96">
        <f>IF(P67&lt;INDEX('Pace of change parameters'!$E$22:$I$22,1,$B$6),INDEX('Pace of change parameters'!$E$22:$I$22,1,$B$6),P67)</f>
        <v>1.84E-2</v>
      </c>
      <c r="T67" s="125">
        <v>1.7152673238225002E-2</v>
      </c>
      <c r="U67" s="110">
        <f t="shared" si="3"/>
        <v>27556.885599999998</v>
      </c>
      <c r="V67" s="124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0</v>
      </c>
      <c r="W67" s="125">
        <f>MIN(S67, S67+(INDEX('Pace of change parameters'!$E$25:$I$25,1,$B$6)-S67)*(1-V67))</f>
        <v>0.01</v>
      </c>
      <c r="X67" s="125">
        <v>8.7629614793867106E-3</v>
      </c>
      <c r="Y67" s="101">
        <f t="shared" si="4"/>
        <v>27329.59</v>
      </c>
      <c r="Z67" s="90">
        <v>0</v>
      </c>
      <c r="AA67" s="92">
        <f t="shared" si="7"/>
        <v>22871.058043471981</v>
      </c>
      <c r="AB67" s="92">
        <f>IF(INDEX('Pace of change parameters'!$E$27:$I$27,1,$B$6)=1,MAX(AA67,Y67),Y67)</f>
        <v>27329.59</v>
      </c>
      <c r="AC67" s="90">
        <f t="shared" si="5"/>
        <v>1.0000000000000009E-2</v>
      </c>
      <c r="AD67" s="136">
        <v>8.7629614793867106E-3</v>
      </c>
      <c r="AE67" s="50">
        <v>27330</v>
      </c>
      <c r="AF67" s="50">
        <v>161.36442509775415</v>
      </c>
      <c r="AG67" s="15">
        <f t="shared" si="10"/>
        <v>1.0015152075095068E-2</v>
      </c>
      <c r="AH67" s="15">
        <f t="shared" si="10"/>
        <v>8.7780949963625066E-3</v>
      </c>
      <c r="AI67" s="50"/>
      <c r="AJ67" s="50">
        <v>22871.058043471981</v>
      </c>
      <c r="AK67" s="50">
        <v>135.03750942415741</v>
      </c>
      <c r="AL67" s="15">
        <f t="shared" si="8"/>
        <v>0.19496002100351983</v>
      </c>
      <c r="AM67" s="52">
        <f t="shared" si="8"/>
        <v>0.19496002100351983</v>
      </c>
    </row>
    <row r="68" spans="1:39" x14ac:dyDescent="0.2">
      <c r="A68" s="178" t="s">
        <v>183</v>
      </c>
      <c r="B68" s="178" t="s">
        <v>184</v>
      </c>
      <c r="D68" s="61">
        <v>24354</v>
      </c>
      <c r="E68" s="66">
        <v>127.252001771625</v>
      </c>
      <c r="F68" s="49"/>
      <c r="G68" s="81">
        <v>23789.990272011779</v>
      </c>
      <c r="H68" s="74">
        <v>123.49102667814346</v>
      </c>
      <c r="I68" s="83"/>
      <c r="J68" s="96">
        <f t="shared" si="9"/>
        <v>2.3707858706094598E-2</v>
      </c>
      <c r="K68" s="119">
        <f t="shared" si="9"/>
        <v>3.0455452470112165E-2</v>
      </c>
      <c r="L68" s="96">
        <v>1.7784404766352235E-2</v>
      </c>
      <c r="M68" s="90">
        <f>INDEX('Pace of change parameters'!$E$20:$I$20,1,$B$6)</f>
        <v>1.1119783131080974E-2</v>
      </c>
      <c r="N68" s="101">
        <f>IF(INDEX('Pace of change parameters'!$E$28:$I$28,1,$B$6)=1,(1+L68)*D68,D68)</f>
        <v>24787.121393679743</v>
      </c>
      <c r="O68" s="87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1">
        <v>1.7784404766352235E-2</v>
      </c>
      <c r="Q68" s="51">
        <v>1.1119783131080974E-2</v>
      </c>
      <c r="R68" s="9">
        <f>IF(INDEX('Pace of change parameters'!$E$29:$I$29,1,$B$6)=1,D68*(1+P68),D68)</f>
        <v>24787.121393679743</v>
      </c>
      <c r="S68" s="96">
        <f>IF(P68&lt;INDEX('Pace of change parameters'!$E$22:$I$22,1,$B$6),INDEX('Pace of change parameters'!$E$22:$I$22,1,$B$6),P68)</f>
        <v>1.84E-2</v>
      </c>
      <c r="T68" s="125">
        <v>1.1731347344707599E-2</v>
      </c>
      <c r="U68" s="110">
        <f t="shared" si="3"/>
        <v>24802.113600000001</v>
      </c>
      <c r="V68" s="124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5">
        <f>MIN(S68, S68+(INDEX('Pace of change parameters'!$E$25:$I$25,1,$B$6)-S68)*(1-V68))</f>
        <v>1.84E-2</v>
      </c>
      <c r="X68" s="125">
        <v>1.1731347344707599E-2</v>
      </c>
      <c r="Y68" s="101">
        <f t="shared" si="4"/>
        <v>24802.113600000001</v>
      </c>
      <c r="Z68" s="90">
        <v>0</v>
      </c>
      <c r="AA68" s="92">
        <f t="shared" si="7"/>
        <v>24554.028935149843</v>
      </c>
      <c r="AB68" s="92">
        <f>IF(INDEX('Pace of change parameters'!$E$27:$I$27,1,$B$6)=1,MAX(AA68,Y68),Y68)</f>
        <v>24802.113600000001</v>
      </c>
      <c r="AC68" s="90">
        <f t="shared" si="5"/>
        <v>1.8399999999999972E-2</v>
      </c>
      <c r="AD68" s="136">
        <v>1.1731347344707599E-2</v>
      </c>
      <c r="AE68" s="50">
        <v>24802</v>
      </c>
      <c r="AF68" s="50">
        <v>128.74424952054883</v>
      </c>
      <c r="AG68" s="15">
        <f t="shared" si="10"/>
        <v>1.8395335468506246E-2</v>
      </c>
      <c r="AH68" s="15">
        <f t="shared" si="10"/>
        <v>1.1726713357341989E-2</v>
      </c>
      <c r="AI68" s="50"/>
      <c r="AJ68" s="50">
        <v>24554.028935149843</v>
      </c>
      <c r="AK68" s="50">
        <v>127.45706104192031</v>
      </c>
      <c r="AL68" s="15">
        <f t="shared" si="8"/>
        <v>1.0098997012061739E-2</v>
      </c>
      <c r="AM68" s="52">
        <f t="shared" si="8"/>
        <v>1.0098997012061739E-2</v>
      </c>
    </row>
    <row r="69" spans="1:39" x14ac:dyDescent="0.2">
      <c r="A69" s="178" t="s">
        <v>185</v>
      </c>
      <c r="B69" s="178" t="s">
        <v>186</v>
      </c>
      <c r="D69" s="61">
        <v>21257</v>
      </c>
      <c r="E69" s="66">
        <v>123.24944019167548</v>
      </c>
      <c r="F69" s="49"/>
      <c r="G69" s="81">
        <v>22290.651250313975</v>
      </c>
      <c r="H69" s="74">
        <v>128.61546361280594</v>
      </c>
      <c r="I69" s="83"/>
      <c r="J69" s="96">
        <f t="shared" si="9"/>
        <v>-4.6371514170067796E-2</v>
      </c>
      <c r="K69" s="119">
        <f t="shared" si="9"/>
        <v>-4.1721448342205258E-2</v>
      </c>
      <c r="L69" s="96">
        <v>1.605018697416849E-2</v>
      </c>
      <c r="M69" s="90">
        <f>INDEX('Pace of change parameters'!$E$20:$I$20,1,$B$6)</f>
        <v>1.1119783131080974E-2</v>
      </c>
      <c r="N69" s="101">
        <f>IF(INDEX('Pace of change parameters'!$E$28:$I$28,1,$B$6)=1,(1+L69)*D69,D69)</f>
        <v>21598.178824509898</v>
      </c>
      <c r="O69" s="87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0.16428476128336736</v>
      </c>
      <c r="P69" s="51">
        <v>3.0723052558852437E-2</v>
      </c>
      <c r="Q69" s="51">
        <v>2.5721448342205244E-2</v>
      </c>
      <c r="R69" s="9">
        <f>IF(INDEX('Pace of change parameters'!$E$29:$I$29,1,$B$6)=1,D69*(1+P69),D69)</f>
        <v>21910.079928243526</v>
      </c>
      <c r="S69" s="96">
        <f>IF(P69&lt;INDEX('Pace of change parameters'!$E$22:$I$22,1,$B$6),INDEX('Pace of change parameters'!$E$22:$I$22,1,$B$6),P69)</f>
        <v>3.0723052558852437E-2</v>
      </c>
      <c r="T69" s="125">
        <v>2.5721448342205244E-2</v>
      </c>
      <c r="U69" s="110">
        <f t="shared" si="3"/>
        <v>21910.079928243526</v>
      </c>
      <c r="V69" s="124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5">
        <f>MIN(S69, S69+(INDEX('Pace of change parameters'!$E$25:$I$25,1,$B$6)-S69)*(1-V69))</f>
        <v>3.0723052558852437E-2</v>
      </c>
      <c r="X69" s="125">
        <v>2.5721448342205244E-2</v>
      </c>
      <c r="Y69" s="101">
        <f t="shared" si="4"/>
        <v>21910.079928243526</v>
      </c>
      <c r="Z69" s="90">
        <v>0</v>
      </c>
      <c r="AA69" s="92">
        <f t="shared" si="7"/>
        <v>23006.537183306686</v>
      </c>
      <c r="AB69" s="92">
        <f>IF(INDEX('Pace of change parameters'!$E$27:$I$27,1,$B$6)=1,MAX(AA69,Y69),Y69)</f>
        <v>21910.079928243526</v>
      </c>
      <c r="AC69" s="90">
        <f t="shared" si="5"/>
        <v>3.0723052558852437E-2</v>
      </c>
      <c r="AD69" s="136">
        <v>2.5721448342205244E-2</v>
      </c>
      <c r="AE69" s="50">
        <v>21910</v>
      </c>
      <c r="AF69" s="50">
        <v>126.41913312052225</v>
      </c>
      <c r="AG69" s="15">
        <f t="shared" si="10"/>
        <v>3.0719292468363468E-2</v>
      </c>
      <c r="AH69" s="15">
        <f t="shared" si="10"/>
        <v>2.5717706497630388E-2</v>
      </c>
      <c r="AI69" s="50"/>
      <c r="AJ69" s="50">
        <v>23006.537183306686</v>
      </c>
      <c r="AK69" s="50">
        <v>132.74607425005445</v>
      </c>
      <c r="AL69" s="15">
        <f t="shared" si="8"/>
        <v>-4.7661982964664618E-2</v>
      </c>
      <c r="AM69" s="52">
        <f t="shared" si="8"/>
        <v>-4.7661982964664618E-2</v>
      </c>
    </row>
    <row r="70" spans="1:39" x14ac:dyDescent="0.2">
      <c r="A70" s="178" t="s">
        <v>187</v>
      </c>
      <c r="B70" s="178" t="s">
        <v>188</v>
      </c>
      <c r="D70" s="61">
        <v>35869</v>
      </c>
      <c r="E70" s="66">
        <v>137.85638285991413</v>
      </c>
      <c r="F70" s="49"/>
      <c r="G70" s="81">
        <v>33705.86094870574</v>
      </c>
      <c r="H70" s="74">
        <v>129.07530681941324</v>
      </c>
      <c r="I70" s="83"/>
      <c r="J70" s="96">
        <f t="shared" si="9"/>
        <v>6.4176941054440606E-2</v>
      </c>
      <c r="K70" s="119">
        <f t="shared" si="9"/>
        <v>6.8030642396894159E-2</v>
      </c>
      <c r="L70" s="96">
        <v>1.4781348717883391E-2</v>
      </c>
      <c r="M70" s="90">
        <f>INDEX('Pace of change parameters'!$E$20:$I$20,1,$B$6)</f>
        <v>1.1119783131080974E-2</v>
      </c>
      <c r="N70" s="101">
        <f>IF(INDEX('Pace of change parameters'!$E$28:$I$28,1,$B$6)=1,(1+L70)*D70,D70)</f>
        <v>36399.192197161756</v>
      </c>
      <c r="O70" s="87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1">
        <v>1.4781348717883391E-2</v>
      </c>
      <c r="Q70" s="51">
        <v>1.1119783131080974E-2</v>
      </c>
      <c r="R70" s="9">
        <f>IF(INDEX('Pace of change parameters'!$E$29:$I$29,1,$B$6)=1,D70*(1+P70),D70)</f>
        <v>36399.192197161756</v>
      </c>
      <c r="S70" s="96">
        <f>IF(P70&lt;INDEX('Pace of change parameters'!$E$22:$I$22,1,$B$6),INDEX('Pace of change parameters'!$E$22:$I$22,1,$B$6),P70)</f>
        <v>1.84E-2</v>
      </c>
      <c r="T70" s="125">
        <v>1.4725377483227442E-2</v>
      </c>
      <c r="U70" s="110">
        <f t="shared" si="3"/>
        <v>36528.989600000001</v>
      </c>
      <c r="V70" s="124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0.71646117891118799</v>
      </c>
      <c r="W70" s="125">
        <f>MIN(S70, S70+(INDEX('Pace of change parameters'!$E$25:$I$25,1,$B$6)-S70)*(1-V70))</f>
        <v>1.6018273902853979E-2</v>
      </c>
      <c r="X70" s="125">
        <v>1.2352245204173995E-2</v>
      </c>
      <c r="Y70" s="101">
        <f t="shared" si="4"/>
        <v>36443.559466621475</v>
      </c>
      <c r="Z70" s="90">
        <v>0</v>
      </c>
      <c r="AA70" s="92">
        <f t="shared" si="7"/>
        <v>34788.357437553139</v>
      </c>
      <c r="AB70" s="92">
        <f>IF(INDEX('Pace of change parameters'!$E$27:$I$27,1,$B$6)=1,MAX(AA70,Y70),Y70)</f>
        <v>36443.559466621475</v>
      </c>
      <c r="AC70" s="90">
        <f t="shared" si="5"/>
        <v>1.6018273902854041E-2</v>
      </c>
      <c r="AD70" s="136">
        <v>1.2352245204173995E-2</v>
      </c>
      <c r="AE70" s="50">
        <v>36444</v>
      </c>
      <c r="AF70" s="50">
        <v>139.56090570970343</v>
      </c>
      <c r="AG70" s="15">
        <f t="shared" si="10"/>
        <v>1.6030555632997823E-2</v>
      </c>
      <c r="AH70" s="15">
        <f t="shared" si="10"/>
        <v>1.2364482618997696E-2</v>
      </c>
      <c r="AI70" s="50"/>
      <c r="AJ70" s="50">
        <v>34788.357437553139</v>
      </c>
      <c r="AK70" s="50">
        <v>133.22068576824205</v>
      </c>
      <c r="AL70" s="15">
        <f t="shared" si="8"/>
        <v>4.7591857862758324E-2</v>
      </c>
      <c r="AM70" s="52">
        <f t="shared" si="8"/>
        <v>4.7591857862758546E-2</v>
      </c>
    </row>
    <row r="71" spans="1:39" x14ac:dyDescent="0.2">
      <c r="A71" s="178" t="s">
        <v>189</v>
      </c>
      <c r="B71" s="178" t="s">
        <v>190</v>
      </c>
      <c r="D71" s="61">
        <v>15868</v>
      </c>
      <c r="E71" s="66">
        <v>133.25351093156965</v>
      </c>
      <c r="F71" s="49"/>
      <c r="G71" s="81">
        <v>15599.457764040531</v>
      </c>
      <c r="H71" s="74">
        <v>130.89193850918844</v>
      </c>
      <c r="I71" s="83"/>
      <c r="J71" s="96">
        <f t="shared" si="9"/>
        <v>1.7214844260709183E-2</v>
      </c>
      <c r="K71" s="119">
        <f t="shared" si="9"/>
        <v>1.8042153315770859E-2</v>
      </c>
      <c r="L71" s="96">
        <v>1.194213502365904E-2</v>
      </c>
      <c r="M71" s="90">
        <f>INDEX('Pace of change parameters'!$E$20:$I$20,1,$B$6)</f>
        <v>1.1119783131080974E-2</v>
      </c>
      <c r="N71" s="101">
        <f>IF(INDEX('Pace of change parameters'!$E$28:$I$28,1,$B$6)=1,(1+L71)*D71,D71)</f>
        <v>16057.497798555421</v>
      </c>
      <c r="O71" s="87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1">
        <v>1.194213502365904E-2</v>
      </c>
      <c r="Q71" s="51">
        <v>1.1119783131080974E-2</v>
      </c>
      <c r="R71" s="9">
        <f>IF(INDEX('Pace of change parameters'!$E$29:$I$29,1,$B$6)=1,D71*(1+P71),D71)</f>
        <v>16057.497798555421</v>
      </c>
      <c r="S71" s="96">
        <f>IF(P71&lt;INDEX('Pace of change parameters'!$E$22:$I$22,1,$B$6),INDEX('Pace of change parameters'!$E$22:$I$22,1,$B$6),P71)</f>
        <v>1.84E-2</v>
      </c>
      <c r="T71" s="125">
        <v>1.757240014185002E-2</v>
      </c>
      <c r="U71" s="110">
        <f t="shared" si="3"/>
        <v>16159.9712</v>
      </c>
      <c r="V71" s="124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5">
        <f>MIN(S71, S71+(INDEX('Pace of change parameters'!$E$25:$I$25,1,$B$6)-S71)*(1-V71))</f>
        <v>1.84E-2</v>
      </c>
      <c r="X71" s="125">
        <v>1.757240014185002E-2</v>
      </c>
      <c r="Y71" s="101">
        <f t="shared" si="4"/>
        <v>16159.9712</v>
      </c>
      <c r="Z71" s="90">
        <v>0</v>
      </c>
      <c r="AA71" s="92">
        <f t="shared" si="7"/>
        <v>16100.449513908461</v>
      </c>
      <c r="AB71" s="92">
        <f>IF(INDEX('Pace of change parameters'!$E$27:$I$27,1,$B$6)=1,MAX(AA71,Y71),Y71)</f>
        <v>16159.9712</v>
      </c>
      <c r="AC71" s="90">
        <f t="shared" si="5"/>
        <v>1.8399999999999972E-2</v>
      </c>
      <c r="AD71" s="136">
        <v>1.757240014185002E-2</v>
      </c>
      <c r="AE71" s="50">
        <v>16160</v>
      </c>
      <c r="AF71" s="50">
        <v>135.5953366010209</v>
      </c>
      <c r="AG71" s="15">
        <f t="shared" si="10"/>
        <v>1.8401814973531661E-2</v>
      </c>
      <c r="AH71" s="15">
        <f t="shared" si="10"/>
        <v>1.7574213640448644E-2</v>
      </c>
      <c r="AI71" s="50"/>
      <c r="AJ71" s="50">
        <v>16100.449513908461</v>
      </c>
      <c r="AK71" s="50">
        <v>135.09566035062878</v>
      </c>
      <c r="AL71" s="15">
        <f t="shared" si="8"/>
        <v>3.698684688281384E-3</v>
      </c>
      <c r="AM71" s="52">
        <f t="shared" si="8"/>
        <v>3.698684688281384E-3</v>
      </c>
    </row>
    <row r="72" spans="1:39" x14ac:dyDescent="0.2">
      <c r="A72" s="178" t="s">
        <v>191</v>
      </c>
      <c r="B72" s="178" t="s">
        <v>192</v>
      </c>
      <c r="D72" s="61">
        <v>74747</v>
      </c>
      <c r="E72" s="66">
        <v>127.03887611743303</v>
      </c>
      <c r="F72" s="49"/>
      <c r="G72" s="81">
        <v>74450.777103783854</v>
      </c>
      <c r="H72" s="74">
        <v>125.83251407664486</v>
      </c>
      <c r="I72" s="83"/>
      <c r="J72" s="96">
        <f t="shared" si="9"/>
        <v>3.9787750744793016E-3</v>
      </c>
      <c r="K72" s="119">
        <f t="shared" si="9"/>
        <v>9.5870455234914331E-3</v>
      </c>
      <c r="L72" s="96">
        <v>1.6767943571250665E-2</v>
      </c>
      <c r="M72" s="90">
        <f>INDEX('Pace of change parameters'!$E$20:$I$20,1,$B$6)</f>
        <v>1.1119783131080974E-2</v>
      </c>
      <c r="N72" s="101">
        <f>IF(INDEX('Pace of change parameters'!$E$28:$I$28,1,$B$6)=1,(1+L72)*D72,D72)</f>
        <v>76000.353478120276</v>
      </c>
      <c r="O72" s="87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1">
        <v>1.6767943571250665E-2</v>
      </c>
      <c r="Q72" s="51">
        <v>1.1119783131080974E-2</v>
      </c>
      <c r="R72" s="9">
        <f>IF(INDEX('Pace of change parameters'!$E$29:$I$29,1,$B$6)=1,D72*(1+P72),D72)</f>
        <v>76000.353478120276</v>
      </c>
      <c r="S72" s="96">
        <f>IF(P72&lt;INDEX('Pace of change parameters'!$E$22:$I$22,1,$B$6),INDEX('Pace of change parameters'!$E$22:$I$22,1,$B$6),P72)</f>
        <v>1.84E-2</v>
      </c>
      <c r="T72" s="125">
        <v>1.2742773463072066E-2</v>
      </c>
      <c r="U72" s="110">
        <f t="shared" si="3"/>
        <v>76122.344799999992</v>
      </c>
      <c r="V72" s="124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5">
        <f>MIN(S72, S72+(INDEX('Pace of change parameters'!$E$25:$I$25,1,$B$6)-S72)*(1-V72))</f>
        <v>1.84E-2</v>
      </c>
      <c r="X72" s="125">
        <v>1.2742773463072066E-2</v>
      </c>
      <c r="Y72" s="101">
        <f t="shared" si="4"/>
        <v>76122.344799999992</v>
      </c>
      <c r="Z72" s="90">
        <v>0</v>
      </c>
      <c r="AA72" s="92">
        <f t="shared" si="7"/>
        <v>76841.836181890598</v>
      </c>
      <c r="AB72" s="92">
        <f>IF(INDEX('Pace of change parameters'!$E$27:$I$27,1,$B$6)=1,MAX(AA72,Y72),Y72)</f>
        <v>76122.344799999992</v>
      </c>
      <c r="AC72" s="90">
        <f t="shared" si="5"/>
        <v>1.8399999999999972E-2</v>
      </c>
      <c r="AD72" s="136">
        <v>1.2742773463072066E-2</v>
      </c>
      <c r="AE72" s="50">
        <v>76122</v>
      </c>
      <c r="AF72" s="50">
        <v>128.65712097524283</v>
      </c>
      <c r="AG72" s="15">
        <f t="shared" si="10"/>
        <v>1.8395387105837102E-2</v>
      </c>
      <c r="AH72" s="15">
        <f t="shared" si="10"/>
        <v>1.2738186193602008E-2</v>
      </c>
      <c r="AI72" s="50"/>
      <c r="AJ72" s="50">
        <v>76841.836181890598</v>
      </c>
      <c r="AK72" s="50">
        <v>129.87374758431582</v>
      </c>
      <c r="AL72" s="15">
        <f t="shared" si="8"/>
        <v>-9.3677639376900101E-3</v>
      </c>
      <c r="AM72" s="52">
        <f t="shared" si="8"/>
        <v>-9.3677639376898991E-3</v>
      </c>
    </row>
    <row r="73" spans="1:39" x14ac:dyDescent="0.2">
      <c r="A73" s="178" t="s">
        <v>193</v>
      </c>
      <c r="B73" s="178" t="s">
        <v>194</v>
      </c>
      <c r="D73" s="61">
        <v>40061</v>
      </c>
      <c r="E73" s="66">
        <v>113.007571565745</v>
      </c>
      <c r="F73" s="49"/>
      <c r="G73" s="81">
        <v>41539.676458341732</v>
      </c>
      <c r="H73" s="74">
        <v>116.45509814807619</v>
      </c>
      <c r="I73" s="83"/>
      <c r="J73" s="96">
        <f t="shared" si="9"/>
        <v>-3.5596725454148159E-2</v>
      </c>
      <c r="K73" s="119">
        <f t="shared" si="9"/>
        <v>-2.9603912899953566E-2</v>
      </c>
      <c r="L73" s="96">
        <v>1.7402892583396001E-2</v>
      </c>
      <c r="M73" s="90">
        <f>INDEX('Pace of change parameters'!$E$20:$I$20,1,$B$6)</f>
        <v>1.1119783131080974E-2</v>
      </c>
      <c r="N73" s="101">
        <f>IF(INDEX('Pace of change parameters'!$E$28:$I$28,1,$B$6)=1,(1+L73)*D73,D73)</f>
        <v>40758.177279783427</v>
      </c>
      <c r="O73" s="87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2.7949186628743253E-2</v>
      </c>
      <c r="P73" s="51">
        <v>1.9902458761972053E-2</v>
      </c>
      <c r="Q73" s="51">
        <v>1.3603912899953663E-2</v>
      </c>
      <c r="R73" s="9">
        <f>IF(INDEX('Pace of change parameters'!$E$29:$I$29,1,$B$6)=1,D73*(1+P73),D73)</f>
        <v>40858.312400463365</v>
      </c>
      <c r="S73" s="96">
        <f>IF(P73&lt;INDEX('Pace of change parameters'!$E$22:$I$22,1,$B$6),INDEX('Pace of change parameters'!$E$22:$I$22,1,$B$6),P73)</f>
        <v>1.9902458761972053E-2</v>
      </c>
      <c r="T73" s="125">
        <v>1.3603912899953663E-2</v>
      </c>
      <c r="U73" s="110">
        <f t="shared" ref="U73:U136" si="11">D73*(1+S73)</f>
        <v>40858.312400463365</v>
      </c>
      <c r="V73" s="124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5">
        <f>MIN(S73, S73+(INDEX('Pace of change parameters'!$E$25:$I$25,1,$B$6)-S73)*(1-V73))</f>
        <v>1.9902458761972053E-2</v>
      </c>
      <c r="X73" s="125">
        <v>1.3603912899953663E-2</v>
      </c>
      <c r="Y73" s="101">
        <f t="shared" ref="Y73:Y136" si="12">D73*(1+W73)</f>
        <v>40858.312400463365</v>
      </c>
      <c r="Z73" s="90">
        <v>0</v>
      </c>
      <c r="AA73" s="92">
        <f t="shared" si="7"/>
        <v>42873.763547303592</v>
      </c>
      <c r="AB73" s="92">
        <f>IF(INDEX('Pace of change parameters'!$E$27:$I$27,1,$B$6)=1,MAX(AA73,Y73),Y73)</f>
        <v>40858.312400463365</v>
      </c>
      <c r="AC73" s="90">
        <f t="shared" ref="AC73:AC136" si="13">AB73/D73-1</f>
        <v>1.9902458761972053E-2</v>
      </c>
      <c r="AD73" s="136">
        <v>1.3603912899953663E-2</v>
      </c>
      <c r="AE73" s="50">
        <v>40858</v>
      </c>
      <c r="AF73" s="50">
        <v>114.54404092207611</v>
      </c>
      <c r="AG73" s="15">
        <f t="shared" ref="AG73:AH104" si="14">AE73/D73 - 1</f>
        <v>1.9894660642520101E-2</v>
      </c>
      <c r="AH73" s="15">
        <f t="shared" si="14"/>
        <v>1.3596162938845469E-2</v>
      </c>
      <c r="AI73" s="50"/>
      <c r="AJ73" s="50">
        <v>42873.763547303592</v>
      </c>
      <c r="AK73" s="50">
        <v>120.19516682769</v>
      </c>
      <c r="AL73" s="15">
        <f t="shared" si="8"/>
        <v>-4.7016249111873631E-2</v>
      </c>
      <c r="AM73" s="52">
        <f t="shared" si="8"/>
        <v>-4.7016249111873742E-2</v>
      </c>
    </row>
    <row r="74" spans="1:39" x14ac:dyDescent="0.2">
      <c r="A74" s="178" t="s">
        <v>195</v>
      </c>
      <c r="B74" s="178" t="s">
        <v>196</v>
      </c>
      <c r="D74" s="61">
        <v>55762</v>
      </c>
      <c r="E74" s="66">
        <v>152.70381997292642</v>
      </c>
      <c r="F74" s="49"/>
      <c r="G74" s="81">
        <v>46951.382955449626</v>
      </c>
      <c r="H74" s="74">
        <v>127.90766680443424</v>
      </c>
      <c r="I74" s="83"/>
      <c r="J74" s="96">
        <f t="shared" si="9"/>
        <v>0.18765404744116765</v>
      </c>
      <c r="K74" s="119">
        <f t="shared" si="9"/>
        <v>0.19385978798600489</v>
      </c>
      <c r="L74" s="96">
        <v>1.6403095260048906E-2</v>
      </c>
      <c r="M74" s="90">
        <f>INDEX('Pace of change parameters'!$E$20:$I$20,1,$B$6)</f>
        <v>1.1119783131080974E-2</v>
      </c>
      <c r="N74" s="101">
        <f>IF(INDEX('Pace of change parameters'!$E$28:$I$28,1,$B$6)=1,(1+L74)*D74,D74)</f>
        <v>56676.669397890844</v>
      </c>
      <c r="O74" s="87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1">
        <v>1.6403095260048906E-2</v>
      </c>
      <c r="Q74" s="51">
        <v>1.1119783131080974E-2</v>
      </c>
      <c r="R74" s="9">
        <f>IF(INDEX('Pace of change parameters'!$E$29:$I$29,1,$B$6)=1,D74*(1+P74),D74)</f>
        <v>56676.669397890844</v>
      </c>
      <c r="S74" s="96">
        <f>IF(P74&lt;INDEX('Pace of change parameters'!$E$22:$I$22,1,$B$6),INDEX('Pace of change parameters'!$E$22:$I$22,1,$B$6),P74)</f>
        <v>1.84E-2</v>
      </c>
      <c r="T74" s="125">
        <v>1.3106307864239275E-2</v>
      </c>
      <c r="U74" s="110">
        <f t="shared" si="11"/>
        <v>56788.020799999998</v>
      </c>
      <c r="V74" s="124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0</v>
      </c>
      <c r="W74" s="125">
        <f>MIN(S74, S74+(INDEX('Pace of change parameters'!$E$25:$I$25,1,$B$6)-S74)*(1-V74))</f>
        <v>0.01</v>
      </c>
      <c r="X74" s="125">
        <v>4.7499714678729266E-3</v>
      </c>
      <c r="Y74" s="101">
        <f t="shared" si="12"/>
        <v>56319.62</v>
      </c>
      <c r="Z74" s="90">
        <v>0</v>
      </c>
      <c r="AA74" s="92">
        <f t="shared" ref="AA74:AA137" si="15">(1+Z74)*AJ74</f>
        <v>48459.2722591274</v>
      </c>
      <c r="AB74" s="92">
        <f>IF(INDEX('Pace of change parameters'!$E$27:$I$27,1,$B$6)=1,MAX(AA74,Y74),Y74)</f>
        <v>56319.62</v>
      </c>
      <c r="AC74" s="90">
        <f t="shared" si="13"/>
        <v>1.0000000000000009E-2</v>
      </c>
      <c r="AD74" s="136">
        <v>4.7499714678729266E-3</v>
      </c>
      <c r="AE74" s="50">
        <v>56320</v>
      </c>
      <c r="AF74" s="50">
        <v>153.43019397876117</v>
      </c>
      <c r="AG74" s="15">
        <f t="shared" si="14"/>
        <v>1.0006814676661424E-2</v>
      </c>
      <c r="AH74" s="15">
        <f t="shared" si="14"/>
        <v>4.7567507215178217E-3</v>
      </c>
      <c r="AI74" s="50"/>
      <c r="AJ74" s="50">
        <v>48459.2722591274</v>
      </c>
      <c r="AK74" s="50">
        <v>132.01554585915335</v>
      </c>
      <c r="AL74" s="15">
        <f t="shared" ref="AL74:AM137" si="16">AE74/AJ74-1</f>
        <v>0.16221307862071788</v>
      </c>
      <c r="AM74" s="52">
        <f t="shared" si="16"/>
        <v>0.16221307862071788</v>
      </c>
    </row>
    <row r="75" spans="1:39" x14ac:dyDescent="0.2">
      <c r="A75" s="178" t="s">
        <v>197</v>
      </c>
      <c r="B75" s="178" t="s">
        <v>198</v>
      </c>
      <c r="D75" s="61">
        <v>88326</v>
      </c>
      <c r="E75" s="66">
        <v>122.19717203777837</v>
      </c>
      <c r="F75" s="49"/>
      <c r="G75" s="81">
        <v>97668.147596497118</v>
      </c>
      <c r="H75" s="74">
        <v>134.13882416361653</v>
      </c>
      <c r="I75" s="83"/>
      <c r="J75" s="96">
        <f t="shared" si="9"/>
        <v>-9.5651937979749024E-2</v>
      </c>
      <c r="K75" s="119">
        <f t="shared" si="9"/>
        <v>-8.9024577338416733E-2</v>
      </c>
      <c r="L75" s="96">
        <v>1.8529602133098511E-2</v>
      </c>
      <c r="M75" s="90">
        <f>INDEX('Pace of change parameters'!$E$20:$I$20,1,$B$6)</f>
        <v>1.1119783131080974E-2</v>
      </c>
      <c r="N75" s="101">
        <f>IF(INDEX('Pace of change parameters'!$E$28:$I$28,1,$B$6)=1,(1+L75)*D75,D75)</f>
        <v>89962.645638008064</v>
      </c>
      <c r="O75" s="87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0.69649688522512543</v>
      </c>
      <c r="P75" s="51">
        <v>8.0888055074133769E-2</v>
      </c>
      <c r="Q75" s="51">
        <v>7.302457733841683E-2</v>
      </c>
      <c r="R75" s="9">
        <f>IF(INDEX('Pace of change parameters'!$E$29:$I$29,1,$B$6)=1,D75*(1+P75),D75)</f>
        <v>95470.518352477942</v>
      </c>
      <c r="S75" s="96">
        <f>IF(P75&lt;INDEX('Pace of change parameters'!$E$22:$I$22,1,$B$6),INDEX('Pace of change parameters'!$E$22:$I$22,1,$B$6),P75)</f>
        <v>8.0888055074133769E-2</v>
      </c>
      <c r="T75" s="125">
        <v>7.302457733841683E-2</v>
      </c>
      <c r="U75" s="110">
        <f t="shared" si="11"/>
        <v>95470.518352477942</v>
      </c>
      <c r="V75" s="124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5">
        <f>MIN(S75, S75+(INDEX('Pace of change parameters'!$E$25:$I$25,1,$B$6)-S75)*(1-V75))</f>
        <v>8.0888055074133769E-2</v>
      </c>
      <c r="X75" s="125">
        <v>7.302457733841683E-2</v>
      </c>
      <c r="Y75" s="101">
        <f t="shared" si="12"/>
        <v>95470.518352477942</v>
      </c>
      <c r="Z75" s="90">
        <v>0</v>
      </c>
      <c r="AA75" s="92">
        <f t="shared" si="15"/>
        <v>100804.85509690284</v>
      </c>
      <c r="AB75" s="92">
        <f>IF(INDEX('Pace of change parameters'!$E$27:$I$27,1,$B$6)=1,MAX(AA75,Y75),Y75)</f>
        <v>95470.518352477942</v>
      </c>
      <c r="AC75" s="90">
        <f t="shared" si="13"/>
        <v>8.0888055074133769E-2</v>
      </c>
      <c r="AD75" s="136">
        <v>7.302457733841683E-2</v>
      </c>
      <c r="AE75" s="50">
        <v>95471</v>
      </c>
      <c r="AF75" s="50">
        <v>131.12123037934975</v>
      </c>
      <c r="AG75" s="15">
        <f t="shared" si="14"/>
        <v>8.0893508140298387E-2</v>
      </c>
      <c r="AH75" s="15">
        <f t="shared" si="14"/>
        <v>7.3029990733438854E-2</v>
      </c>
      <c r="AI75" s="50"/>
      <c r="AJ75" s="50">
        <v>100804.85509690284</v>
      </c>
      <c r="AK75" s="50">
        <v>138.44682289405125</v>
      </c>
      <c r="AL75" s="15">
        <f t="shared" si="16"/>
        <v>-5.2912680562612335E-2</v>
      </c>
      <c r="AM75" s="52">
        <f t="shared" si="16"/>
        <v>-5.2912680562612335E-2</v>
      </c>
    </row>
    <row r="76" spans="1:39" x14ac:dyDescent="0.2">
      <c r="A76" s="178" t="s">
        <v>199</v>
      </c>
      <c r="B76" s="178" t="s">
        <v>200</v>
      </c>
      <c r="D76" s="61">
        <v>39392</v>
      </c>
      <c r="E76" s="66">
        <v>133.38323834646158</v>
      </c>
      <c r="F76" s="49"/>
      <c r="G76" s="81">
        <v>39188.339322197447</v>
      </c>
      <c r="H76" s="74">
        <v>131.74487271989352</v>
      </c>
      <c r="I76" s="83"/>
      <c r="J76" s="96">
        <f t="shared" si="9"/>
        <v>5.1969713778403648E-3</v>
      </c>
      <c r="K76" s="119">
        <f t="shared" si="9"/>
        <v>1.2435896689895642E-2</v>
      </c>
      <c r="L76" s="96">
        <v>1.8401361567986552E-2</v>
      </c>
      <c r="M76" s="90">
        <f>INDEX('Pace of change parameters'!$E$20:$I$20,1,$B$6)</f>
        <v>1.1119783131080974E-2</v>
      </c>
      <c r="N76" s="101">
        <f>IF(INDEX('Pace of change parameters'!$E$28:$I$28,1,$B$6)=1,(1+L76)*D76,D76)</f>
        <v>40116.866434886128</v>
      </c>
      <c r="O76" s="87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1">
        <v>1.8401361567986552E-2</v>
      </c>
      <c r="Q76" s="51">
        <v>1.1119783131080974E-2</v>
      </c>
      <c r="R76" s="9">
        <f>IF(INDEX('Pace of change parameters'!$E$29:$I$29,1,$B$6)=1,D76*(1+P76),D76)</f>
        <v>40116.866434886128</v>
      </c>
      <c r="S76" s="96">
        <f>IF(P76&lt;INDEX('Pace of change parameters'!$E$22:$I$22,1,$B$6),INDEX('Pace of change parameters'!$E$22:$I$22,1,$B$6),P76)</f>
        <v>1.8401361567986552E-2</v>
      </c>
      <c r="T76" s="125">
        <v>1.1119783131080974E-2</v>
      </c>
      <c r="U76" s="110">
        <f t="shared" si="11"/>
        <v>40116.866434886128</v>
      </c>
      <c r="V76" s="124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5">
        <f>MIN(S76, S76+(INDEX('Pace of change parameters'!$E$25:$I$25,1,$B$6)-S76)*(1-V76))</f>
        <v>1.8401361567986552E-2</v>
      </c>
      <c r="X76" s="125">
        <v>1.1119783131080974E-2</v>
      </c>
      <c r="Y76" s="101">
        <f t="shared" si="12"/>
        <v>40116.866434886128</v>
      </c>
      <c r="Z76" s="90">
        <v>0</v>
      </c>
      <c r="AA76" s="92">
        <f t="shared" si="15"/>
        <v>40446.910933366096</v>
      </c>
      <c r="AB76" s="92">
        <f>IF(INDEX('Pace of change parameters'!$E$27:$I$27,1,$B$6)=1,MAX(AA76,Y76),Y76)</f>
        <v>40116.866434886128</v>
      </c>
      <c r="AC76" s="90">
        <f t="shared" si="13"/>
        <v>1.8401361567986552E-2</v>
      </c>
      <c r="AD76" s="136">
        <v>1.1119783131080974E-2</v>
      </c>
      <c r="AE76" s="50">
        <v>40117</v>
      </c>
      <c r="AF76" s="50">
        <v>134.86688005455412</v>
      </c>
      <c r="AG76" s="15">
        <f t="shared" si="14"/>
        <v>1.8404752233956101E-2</v>
      </c>
      <c r="AH76" s="15">
        <f t="shared" si="14"/>
        <v>1.1123149553760259E-2</v>
      </c>
      <c r="AI76" s="50"/>
      <c r="AJ76" s="50">
        <v>40446.910933366096</v>
      </c>
      <c r="AK76" s="50">
        <v>135.97598737262302</v>
      </c>
      <c r="AL76" s="15">
        <f t="shared" si="16"/>
        <v>-8.156641032725731E-3</v>
      </c>
      <c r="AM76" s="52">
        <f t="shared" si="16"/>
        <v>-8.156641032725509E-3</v>
      </c>
    </row>
    <row r="77" spans="1:39" x14ac:dyDescent="0.2">
      <c r="A77" s="178" t="s">
        <v>201</v>
      </c>
      <c r="B77" s="178" t="s">
        <v>202</v>
      </c>
      <c r="D77" s="61">
        <v>17406</v>
      </c>
      <c r="E77" s="66">
        <v>131.66224739117126</v>
      </c>
      <c r="F77" s="49"/>
      <c r="G77" s="81">
        <v>16050.505876551575</v>
      </c>
      <c r="H77" s="74">
        <v>121.02777934562626</v>
      </c>
      <c r="I77" s="83"/>
      <c r="J77" s="96">
        <f t="shared" si="9"/>
        <v>8.4451800701726532E-2</v>
      </c>
      <c r="K77" s="119">
        <f t="shared" si="9"/>
        <v>8.7867992811596851E-2</v>
      </c>
      <c r="L77" s="96">
        <v>1.4304967961823012E-2</v>
      </c>
      <c r="M77" s="90">
        <f>INDEX('Pace of change parameters'!$E$20:$I$20,1,$B$6)</f>
        <v>1.1119783131080974E-2</v>
      </c>
      <c r="N77" s="101">
        <f>IF(INDEX('Pace of change parameters'!$E$28:$I$28,1,$B$6)=1,(1+L77)*D77,D77)</f>
        <v>17654.99227234349</v>
      </c>
      <c r="O77" s="87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1">
        <v>1.4304967961823012E-2</v>
      </c>
      <c r="Q77" s="51">
        <v>1.1119783131080974E-2</v>
      </c>
      <c r="R77" s="9">
        <f>IF(INDEX('Pace of change parameters'!$E$29:$I$29,1,$B$6)=1,D77*(1+P77),D77)</f>
        <v>17654.99227234349</v>
      </c>
      <c r="S77" s="96">
        <f>IF(P77&lt;INDEX('Pace of change parameters'!$E$22:$I$22,1,$B$6),INDEX('Pace of change parameters'!$E$22:$I$22,1,$B$6),P77)</f>
        <v>1.84E-2</v>
      </c>
      <c r="T77" s="125">
        <v>1.5201955689770452E-2</v>
      </c>
      <c r="U77" s="110">
        <f t="shared" si="11"/>
        <v>17726.270400000001</v>
      </c>
      <c r="V77" s="124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0.31096398596546948</v>
      </c>
      <c r="W77" s="125">
        <f>MIN(S77, S77+(INDEX('Pace of change parameters'!$E$25:$I$25,1,$B$6)-S77)*(1-V77))</f>
        <v>1.2612097482109945E-2</v>
      </c>
      <c r="X77" s="125">
        <v>9.4322287106820557E-3</v>
      </c>
      <c r="Y77" s="101">
        <f t="shared" si="12"/>
        <v>17625.526168773606</v>
      </c>
      <c r="Z77" s="90">
        <v>0</v>
      </c>
      <c r="AA77" s="92">
        <f t="shared" si="15"/>
        <v>16565.98347500345</v>
      </c>
      <c r="AB77" s="92">
        <f>IF(INDEX('Pace of change parameters'!$E$27:$I$27,1,$B$6)=1,MAX(AA77,Y77),Y77)</f>
        <v>17625.526168773606</v>
      </c>
      <c r="AC77" s="90">
        <f t="shared" si="13"/>
        <v>1.2612097482110007E-2</v>
      </c>
      <c r="AD77" s="136">
        <v>9.4322287106820557E-3</v>
      </c>
      <c r="AE77" s="50">
        <v>17626</v>
      </c>
      <c r="AF77" s="50">
        <v>132.9076887141909</v>
      </c>
      <c r="AG77" s="15">
        <f t="shared" si="14"/>
        <v>1.263931977479027E-2</v>
      </c>
      <c r="AH77" s="15">
        <f t="shared" si="14"/>
        <v>9.4593655181913761E-3</v>
      </c>
      <c r="AI77" s="50"/>
      <c r="AJ77" s="50">
        <v>16565.98347500345</v>
      </c>
      <c r="AK77" s="50">
        <v>124.91470412686876</v>
      </c>
      <c r="AL77" s="15">
        <f t="shared" si="16"/>
        <v>6.3987539683111327E-2</v>
      </c>
      <c r="AM77" s="52">
        <f t="shared" si="16"/>
        <v>6.3987539683111549E-2</v>
      </c>
    </row>
    <row r="78" spans="1:39" x14ac:dyDescent="0.2">
      <c r="A78" s="178" t="s">
        <v>203</v>
      </c>
      <c r="B78" s="178" t="s">
        <v>204</v>
      </c>
      <c r="D78" s="61">
        <v>59010</v>
      </c>
      <c r="E78" s="66">
        <v>119.72196513102958</v>
      </c>
      <c r="F78" s="49"/>
      <c r="G78" s="81">
        <v>65563.34969804775</v>
      </c>
      <c r="H78" s="74">
        <v>131.51183542507485</v>
      </c>
      <c r="I78" s="83"/>
      <c r="J78" s="96">
        <f t="shared" si="9"/>
        <v>-9.9954467369791633E-2</v>
      </c>
      <c r="K78" s="119">
        <f t="shared" si="9"/>
        <v>-8.9648739643377717E-2</v>
      </c>
      <c r="L78" s="96">
        <v>2.2697336494729381E-2</v>
      </c>
      <c r="M78" s="90">
        <f>INDEX('Pace of change parameters'!$E$20:$I$20,1,$B$6)</f>
        <v>1.1119783131080974E-2</v>
      </c>
      <c r="N78" s="101">
        <f>IF(INDEX('Pace of change parameters'!$E$28:$I$28,1,$B$6)=1,(1+L78)*D78,D78)</f>
        <v>60349.369826553979</v>
      </c>
      <c r="O78" s="87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0.70351939627369209</v>
      </c>
      <c r="P78" s="51">
        <v>8.5942263896798154E-2</v>
      </c>
      <c r="Q78" s="51">
        <v>7.3648739643377814E-2</v>
      </c>
      <c r="R78" s="9">
        <f>IF(INDEX('Pace of change parameters'!$E$29:$I$29,1,$B$6)=1,D78*(1+P78),D78)</f>
        <v>64081.452992550061</v>
      </c>
      <c r="S78" s="96">
        <f>IF(P78&lt;INDEX('Pace of change parameters'!$E$22:$I$22,1,$B$6),INDEX('Pace of change parameters'!$E$22:$I$22,1,$B$6),P78)</f>
        <v>8.5942263896798154E-2</v>
      </c>
      <c r="T78" s="125">
        <v>7.3648739643377814E-2</v>
      </c>
      <c r="U78" s="110">
        <f t="shared" si="11"/>
        <v>64081.452992550061</v>
      </c>
      <c r="V78" s="124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5">
        <f>MIN(S78, S78+(INDEX('Pace of change parameters'!$E$25:$I$25,1,$B$6)-S78)*(1-V78))</f>
        <v>8.5942263896798154E-2</v>
      </c>
      <c r="X78" s="125">
        <v>7.3648739643377814E-2</v>
      </c>
      <c r="Y78" s="101">
        <f t="shared" si="12"/>
        <v>64081.452992550061</v>
      </c>
      <c r="Z78" s="90">
        <v>0</v>
      </c>
      <c r="AA78" s="92">
        <f t="shared" si="15"/>
        <v>67668.980405811526</v>
      </c>
      <c r="AB78" s="92">
        <f>IF(INDEX('Pace of change parameters'!$E$27:$I$27,1,$B$6)=1,MAX(AA78,Y78),Y78)</f>
        <v>64081.452992550061</v>
      </c>
      <c r="AC78" s="90">
        <f t="shared" si="13"/>
        <v>8.5942263896798154E-2</v>
      </c>
      <c r="AD78" s="136">
        <v>7.3648739643377814E-2</v>
      </c>
      <c r="AE78" s="50">
        <v>64081</v>
      </c>
      <c r="AF78" s="50">
        <v>128.53842832446313</v>
      </c>
      <c r="AG78" s="15">
        <f t="shared" si="14"/>
        <v>8.5934587358074799E-2</v>
      </c>
      <c r="AH78" s="15">
        <f t="shared" si="14"/>
        <v>7.36411500077232E-2</v>
      </c>
      <c r="AI78" s="50"/>
      <c r="AJ78" s="50">
        <v>67668.980405811526</v>
      </c>
      <c r="AK78" s="50">
        <v>135.73546585855254</v>
      </c>
      <c r="AL78" s="15">
        <f t="shared" si="16"/>
        <v>-5.302252796324658E-2</v>
      </c>
      <c r="AM78" s="52">
        <f t="shared" si="16"/>
        <v>-5.3022527963246691E-2</v>
      </c>
    </row>
    <row r="79" spans="1:39" x14ac:dyDescent="0.2">
      <c r="A79" s="178" t="s">
        <v>205</v>
      </c>
      <c r="B79" s="178" t="s">
        <v>206</v>
      </c>
      <c r="D79" s="61">
        <v>39863</v>
      </c>
      <c r="E79" s="66">
        <v>126.00392671678938</v>
      </c>
      <c r="F79" s="49"/>
      <c r="G79" s="81">
        <v>40394.263088766333</v>
      </c>
      <c r="H79" s="74">
        <v>127.31483697357935</v>
      </c>
      <c r="I79" s="83"/>
      <c r="J79" s="96">
        <f t="shared" si="9"/>
        <v>-1.3151944066881027E-2</v>
      </c>
      <c r="K79" s="119">
        <f t="shared" si="9"/>
        <v>-1.0296602406693611E-2</v>
      </c>
      <c r="L79" s="96">
        <v>1.4045352495945185E-2</v>
      </c>
      <c r="M79" s="90">
        <f>INDEX('Pace of change parameters'!$E$20:$I$20,1,$B$6)</f>
        <v>1.1119783131080974E-2</v>
      </c>
      <c r="N79" s="101">
        <f>IF(INDEX('Pace of change parameters'!$E$28:$I$28,1,$B$6)=1,(1+L79)*D79,D79)</f>
        <v>40422.889886545861</v>
      </c>
      <c r="O79" s="87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1">
        <v>1.4045352495945185E-2</v>
      </c>
      <c r="Q79" s="51">
        <v>1.1119783131080974E-2</v>
      </c>
      <c r="R79" s="9">
        <f>IF(INDEX('Pace of change parameters'!$E$29:$I$29,1,$B$6)=1,D79*(1+P79),D79)</f>
        <v>40422.889886545861</v>
      </c>
      <c r="S79" s="96">
        <f>IF(P79&lt;INDEX('Pace of change parameters'!$E$22:$I$22,1,$B$6),INDEX('Pace of change parameters'!$E$22:$I$22,1,$B$6),P79)</f>
        <v>1.84E-2</v>
      </c>
      <c r="T79" s="125">
        <v>1.5461867268713014E-2</v>
      </c>
      <c r="U79" s="110">
        <f t="shared" si="11"/>
        <v>40596.479200000002</v>
      </c>
      <c r="V79" s="124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5">
        <f>MIN(S79, S79+(INDEX('Pace of change parameters'!$E$25:$I$25,1,$B$6)-S79)*(1-V79))</f>
        <v>1.84E-2</v>
      </c>
      <c r="X79" s="125">
        <v>1.5461867268713014E-2</v>
      </c>
      <c r="Y79" s="101">
        <f t="shared" si="12"/>
        <v>40596.479200000002</v>
      </c>
      <c r="Z79" s="90">
        <v>0</v>
      </c>
      <c r="AA79" s="92">
        <f t="shared" si="15"/>
        <v>41691.564113941502</v>
      </c>
      <c r="AB79" s="92">
        <f>IF(INDEX('Pace of change parameters'!$E$27:$I$27,1,$B$6)=1,MAX(AA79,Y79),Y79)</f>
        <v>40596.479200000002</v>
      </c>
      <c r="AC79" s="90">
        <f t="shared" si="13"/>
        <v>1.8399999999999972E-2</v>
      </c>
      <c r="AD79" s="136">
        <v>1.5461867268713014E-2</v>
      </c>
      <c r="AE79" s="50">
        <v>40596</v>
      </c>
      <c r="AF79" s="50">
        <v>127.95067236210537</v>
      </c>
      <c r="AG79" s="15">
        <f t="shared" si="14"/>
        <v>1.8387978827484108E-2</v>
      </c>
      <c r="AH79" s="15">
        <f t="shared" si="14"/>
        <v>1.5449880777855141E-2</v>
      </c>
      <c r="AI79" s="50"/>
      <c r="AJ79" s="50">
        <v>41691.564113941502</v>
      </c>
      <c r="AK79" s="50">
        <v>131.40367672200807</v>
      </c>
      <c r="AL79" s="15">
        <f t="shared" si="16"/>
        <v>-2.6277836709300839E-2</v>
      </c>
      <c r="AM79" s="52">
        <f t="shared" si="16"/>
        <v>-2.6277836709301061E-2</v>
      </c>
    </row>
    <row r="80" spans="1:39" x14ac:dyDescent="0.2">
      <c r="A80" s="178" t="s">
        <v>207</v>
      </c>
      <c r="B80" s="178" t="s">
        <v>208</v>
      </c>
      <c r="D80" s="61">
        <v>17639</v>
      </c>
      <c r="E80" s="66">
        <v>126.8023257290041</v>
      </c>
      <c r="F80" s="49"/>
      <c r="G80" s="81">
        <v>16946.480457011538</v>
      </c>
      <c r="H80" s="74">
        <v>121.0131396181733</v>
      </c>
      <c r="I80" s="83"/>
      <c r="J80" s="96">
        <f t="shared" si="9"/>
        <v>4.0865095542711005E-2</v>
      </c>
      <c r="K80" s="119">
        <f t="shared" si="9"/>
        <v>4.7839318350859417E-2</v>
      </c>
      <c r="L80" s="96">
        <v>1.7894700152970122E-2</v>
      </c>
      <c r="M80" s="90">
        <f>INDEX('Pace of change parameters'!$E$20:$I$20,1,$B$6)</f>
        <v>1.1119783131080974E-2</v>
      </c>
      <c r="N80" s="101">
        <f>IF(INDEX('Pace of change parameters'!$E$28:$I$28,1,$B$6)=1,(1+L80)*D80,D80)</f>
        <v>17954.644615998241</v>
      </c>
      <c r="O80" s="87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1">
        <v>1.7894700152970122E-2</v>
      </c>
      <c r="Q80" s="51">
        <v>1.1119783131080974E-2</v>
      </c>
      <c r="R80" s="9">
        <f>IF(INDEX('Pace of change parameters'!$E$29:$I$29,1,$B$6)=1,D80*(1+P80),D80)</f>
        <v>17954.644615998241</v>
      </c>
      <c r="S80" s="96">
        <f>IF(P80&lt;INDEX('Pace of change parameters'!$E$22:$I$22,1,$B$6),INDEX('Pace of change parameters'!$E$22:$I$22,1,$B$6),P80)</f>
        <v>1.84E-2</v>
      </c>
      <c r="T80" s="125">
        <v>1.1621719796699015E-2</v>
      </c>
      <c r="U80" s="110">
        <f t="shared" si="11"/>
        <v>17963.5576</v>
      </c>
      <c r="V80" s="124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5">
        <f>MIN(S80, S80+(INDEX('Pace of change parameters'!$E$25:$I$25,1,$B$6)-S80)*(1-V80))</f>
        <v>1.84E-2</v>
      </c>
      <c r="X80" s="125">
        <v>1.1621719796699015E-2</v>
      </c>
      <c r="Y80" s="101">
        <f t="shared" si="12"/>
        <v>17963.5576</v>
      </c>
      <c r="Z80" s="90">
        <v>0</v>
      </c>
      <c r="AA80" s="92">
        <f t="shared" si="15"/>
        <v>17490.733150065516</v>
      </c>
      <c r="AB80" s="92">
        <f>IF(INDEX('Pace of change parameters'!$E$27:$I$27,1,$B$6)=1,MAX(AA80,Y80),Y80)</f>
        <v>17963.5576</v>
      </c>
      <c r="AC80" s="90">
        <f t="shared" si="13"/>
        <v>1.8399999999999972E-2</v>
      </c>
      <c r="AD80" s="136">
        <v>1.1621719796699015E-2</v>
      </c>
      <c r="AE80" s="50">
        <v>17964</v>
      </c>
      <c r="AF80" s="50">
        <v>128.27914596280854</v>
      </c>
      <c r="AG80" s="15">
        <f t="shared" si="14"/>
        <v>1.8425080786892645E-2</v>
      </c>
      <c r="AH80" s="15">
        <f t="shared" si="14"/>
        <v>1.1646633650558069E-2</v>
      </c>
      <c r="AI80" s="50"/>
      <c r="AJ80" s="50">
        <v>17490.733150065516</v>
      </c>
      <c r="AK80" s="50">
        <v>124.8995942303378</v>
      </c>
      <c r="AL80" s="15">
        <f t="shared" si="16"/>
        <v>2.7058148213341848E-2</v>
      </c>
      <c r="AM80" s="52">
        <f t="shared" si="16"/>
        <v>2.7058148213341848E-2</v>
      </c>
    </row>
    <row r="81" spans="1:39" x14ac:dyDescent="0.2">
      <c r="A81" s="178" t="s">
        <v>209</v>
      </c>
      <c r="B81" s="178" t="s">
        <v>210</v>
      </c>
      <c r="D81" s="61">
        <v>24876</v>
      </c>
      <c r="E81" s="66">
        <v>134.17796049032609</v>
      </c>
      <c r="F81" s="49"/>
      <c r="G81" s="81">
        <v>23502.774522130472</v>
      </c>
      <c r="H81" s="74">
        <v>126.09450877150363</v>
      </c>
      <c r="I81" s="83"/>
      <c r="J81" s="96">
        <f t="shared" si="9"/>
        <v>5.8428228402416238E-2</v>
      </c>
      <c r="K81" s="119">
        <f t="shared" si="9"/>
        <v>6.4106294537143782E-2</v>
      </c>
      <c r="L81" s="96">
        <v>1.65440573942639E-2</v>
      </c>
      <c r="M81" s="90">
        <f>INDEX('Pace of change parameters'!$E$20:$I$20,1,$B$6)</f>
        <v>1.1119783131080974E-2</v>
      </c>
      <c r="N81" s="101">
        <f>IF(INDEX('Pace of change parameters'!$E$28:$I$28,1,$B$6)=1,(1+L81)*D81,D81)</f>
        <v>25287.549971739711</v>
      </c>
      <c r="O81" s="87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1">
        <v>1.65440573942639E-2</v>
      </c>
      <c r="Q81" s="51">
        <v>1.1119783131080974E-2</v>
      </c>
      <c r="R81" s="9">
        <f>IF(INDEX('Pace of change parameters'!$E$29:$I$29,1,$B$6)=1,D81*(1+P81),D81)</f>
        <v>25287.549971739711</v>
      </c>
      <c r="S81" s="96">
        <f>IF(P81&lt;INDEX('Pace of change parameters'!$E$22:$I$22,1,$B$6),INDEX('Pace of change parameters'!$E$22:$I$22,1,$B$6),P81)</f>
        <v>1.84E-2</v>
      </c>
      <c r="T81" s="125">
        <v>1.2965822435885732E-2</v>
      </c>
      <c r="U81" s="110">
        <f t="shared" si="11"/>
        <v>25333.718399999998</v>
      </c>
      <c r="V81" s="124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0.83143543195167535</v>
      </c>
      <c r="W81" s="125">
        <f>MIN(S81, S81+(INDEX('Pace of change parameters'!$E$25:$I$25,1,$B$6)-S81)*(1-V81))</f>
        <v>1.6984057628394073E-2</v>
      </c>
      <c r="X81" s="125">
        <v>1.1557435526051263E-2</v>
      </c>
      <c r="Y81" s="101">
        <f t="shared" si="12"/>
        <v>25298.495417563932</v>
      </c>
      <c r="Z81" s="90">
        <v>0</v>
      </c>
      <c r="AA81" s="92">
        <f t="shared" si="15"/>
        <v>24257.588972267084</v>
      </c>
      <c r="AB81" s="92">
        <f>IF(INDEX('Pace of change parameters'!$E$27:$I$27,1,$B$6)=1,MAX(AA81,Y81),Y81)</f>
        <v>25298.495417563932</v>
      </c>
      <c r="AC81" s="90">
        <f t="shared" si="13"/>
        <v>1.6984057628394167E-2</v>
      </c>
      <c r="AD81" s="136">
        <v>1.1557435526051263E-2</v>
      </c>
      <c r="AE81" s="50">
        <v>25298</v>
      </c>
      <c r="AF81" s="50">
        <v>135.72605565771894</v>
      </c>
      <c r="AG81" s="15">
        <f t="shared" si="14"/>
        <v>1.6964142145039496E-2</v>
      </c>
      <c r="AH81" s="15">
        <f t="shared" si="14"/>
        <v>1.1537626311621141E-2</v>
      </c>
      <c r="AI81" s="50"/>
      <c r="AJ81" s="50">
        <v>24257.588972267084</v>
      </c>
      <c r="AK81" s="50">
        <v>130.1441564934774</v>
      </c>
      <c r="AL81" s="15">
        <f t="shared" si="16"/>
        <v>4.2890125186076267E-2</v>
      </c>
      <c r="AM81" s="52">
        <f t="shared" si="16"/>
        <v>4.2890125186076267E-2</v>
      </c>
    </row>
    <row r="82" spans="1:39" x14ac:dyDescent="0.2">
      <c r="A82" s="178" t="s">
        <v>211</v>
      </c>
      <c r="B82" s="178" t="s">
        <v>212</v>
      </c>
      <c r="D82" s="61">
        <v>26527</v>
      </c>
      <c r="E82" s="66">
        <v>122.35829296050387</v>
      </c>
      <c r="F82" s="49"/>
      <c r="G82" s="81">
        <v>26363.465634638873</v>
      </c>
      <c r="H82" s="74">
        <v>121.36238844133085</v>
      </c>
      <c r="I82" s="83"/>
      <c r="J82" s="96">
        <f t="shared" si="9"/>
        <v>6.2030678222464442E-3</v>
      </c>
      <c r="K82" s="119">
        <f t="shared" si="9"/>
        <v>8.2060392182745634E-3</v>
      </c>
      <c r="L82" s="96">
        <v>1.3132541855771507E-2</v>
      </c>
      <c r="M82" s="90">
        <f>INDEX('Pace of change parameters'!$E$20:$I$20,1,$B$6)</f>
        <v>1.1119783131080974E-2</v>
      </c>
      <c r="N82" s="101">
        <f>IF(INDEX('Pace of change parameters'!$E$28:$I$28,1,$B$6)=1,(1+L82)*D82,D82)</f>
        <v>26875.366937808052</v>
      </c>
      <c r="O82" s="87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1">
        <v>1.3132541855771507E-2</v>
      </c>
      <c r="Q82" s="51">
        <v>1.1119783131080974E-2</v>
      </c>
      <c r="R82" s="9">
        <f>IF(INDEX('Pace of change parameters'!$E$29:$I$29,1,$B$6)=1,D82*(1+P82),D82)</f>
        <v>26875.366937808052</v>
      </c>
      <c r="S82" s="96">
        <f>IF(P82&lt;INDEX('Pace of change parameters'!$E$22:$I$22,1,$B$6),INDEX('Pace of change parameters'!$E$22:$I$22,1,$B$6),P82)</f>
        <v>1.84E-2</v>
      </c>
      <c r="T82" s="125">
        <v>1.6376776581008556E-2</v>
      </c>
      <c r="U82" s="110">
        <f t="shared" si="11"/>
        <v>27015.096799999999</v>
      </c>
      <c r="V82" s="124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5">
        <f>MIN(S82, S82+(INDEX('Pace of change parameters'!$E$25:$I$25,1,$B$6)-S82)*(1-V82))</f>
        <v>1.84E-2</v>
      </c>
      <c r="X82" s="125">
        <v>1.6376776581008556E-2</v>
      </c>
      <c r="Y82" s="101">
        <f t="shared" si="12"/>
        <v>27015.096799999999</v>
      </c>
      <c r="Z82" s="90">
        <v>0</v>
      </c>
      <c r="AA82" s="92">
        <f t="shared" si="15"/>
        <v>27210.153960647691</v>
      </c>
      <c r="AB82" s="92">
        <f>IF(INDEX('Pace of change parameters'!$E$27:$I$27,1,$B$6)=1,MAX(AA82,Y82),Y82)</f>
        <v>27015.096799999999</v>
      </c>
      <c r="AC82" s="90">
        <f t="shared" si="13"/>
        <v>1.8399999999999972E-2</v>
      </c>
      <c r="AD82" s="136">
        <v>1.6376776581008556E-2</v>
      </c>
      <c r="AE82" s="50">
        <v>27015</v>
      </c>
      <c r="AF82" s="50">
        <v>124.36168177505482</v>
      </c>
      <c r="AG82" s="15">
        <f t="shared" si="14"/>
        <v>1.8396350887774693E-2</v>
      </c>
      <c r="AH82" s="15">
        <f t="shared" si="14"/>
        <v>1.6373134718360438E-2</v>
      </c>
      <c r="AI82" s="50"/>
      <c r="AJ82" s="50">
        <v>27210.153960647691</v>
      </c>
      <c r="AK82" s="50">
        <v>125.26005951894561</v>
      </c>
      <c r="AL82" s="15">
        <f t="shared" si="16"/>
        <v>-7.1721005669401761E-3</v>
      </c>
      <c r="AM82" s="52">
        <f t="shared" si="16"/>
        <v>-7.1721005669401761E-3</v>
      </c>
    </row>
    <row r="83" spans="1:39" x14ac:dyDescent="0.2">
      <c r="A83" s="178" t="s">
        <v>213</v>
      </c>
      <c r="B83" s="178" t="s">
        <v>214</v>
      </c>
      <c r="D83" s="61">
        <v>21868</v>
      </c>
      <c r="E83" s="66">
        <v>124.94158478921734</v>
      </c>
      <c r="F83" s="49"/>
      <c r="G83" s="81">
        <v>21021.62948979362</v>
      </c>
      <c r="H83" s="74">
        <v>119.60363691078382</v>
      </c>
      <c r="I83" s="83"/>
      <c r="J83" s="96">
        <f t="shared" si="9"/>
        <v>4.0261888861532258E-2</v>
      </c>
      <c r="K83" s="119">
        <f t="shared" si="9"/>
        <v>4.4630314063236032E-2</v>
      </c>
      <c r="L83" s="96">
        <v>1.5365830390781099E-2</v>
      </c>
      <c r="M83" s="90">
        <f>INDEX('Pace of change parameters'!$E$20:$I$20,1,$B$6)</f>
        <v>1.1119783131080974E-2</v>
      </c>
      <c r="N83" s="101">
        <f>IF(INDEX('Pace of change parameters'!$E$28:$I$28,1,$B$6)=1,(1+L83)*D83,D83)</f>
        <v>22204.019978985601</v>
      </c>
      <c r="O83" s="87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1">
        <v>1.5365830390781099E-2</v>
      </c>
      <c r="Q83" s="51">
        <v>1.1119783131080974E-2</v>
      </c>
      <c r="R83" s="9">
        <f>IF(INDEX('Pace of change parameters'!$E$29:$I$29,1,$B$6)=1,D83*(1+P83),D83)</f>
        <v>22204.019978985601</v>
      </c>
      <c r="S83" s="96">
        <f>IF(P83&lt;INDEX('Pace of change parameters'!$E$22:$I$22,1,$B$6),INDEX('Pace of change parameters'!$E$22:$I$22,1,$B$6),P83)</f>
        <v>1.84E-2</v>
      </c>
      <c r="T83" s="125">
        <v>1.414126447842512E-2</v>
      </c>
      <c r="U83" s="110">
        <f t="shared" si="11"/>
        <v>22270.371199999998</v>
      </c>
      <c r="V83" s="124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5">
        <f>MIN(S83, S83+(INDEX('Pace of change parameters'!$E$25:$I$25,1,$B$6)-S83)*(1-V83))</f>
        <v>1.84E-2</v>
      </c>
      <c r="X83" s="125">
        <v>1.414126447842512E-2</v>
      </c>
      <c r="Y83" s="101">
        <f t="shared" si="12"/>
        <v>22270.371199999998</v>
      </c>
      <c r="Z83" s="90">
        <v>0</v>
      </c>
      <c r="AA83" s="92">
        <f t="shared" si="15"/>
        <v>21696.759555368353</v>
      </c>
      <c r="AB83" s="92">
        <f>IF(INDEX('Pace of change parameters'!$E$27:$I$27,1,$B$6)=1,MAX(AA83,Y83),Y83)</f>
        <v>22270.371199999998</v>
      </c>
      <c r="AC83" s="90">
        <f t="shared" si="13"/>
        <v>1.8399999999999972E-2</v>
      </c>
      <c r="AD83" s="136">
        <v>1.414126447842512E-2</v>
      </c>
      <c r="AE83" s="50">
        <v>22270</v>
      </c>
      <c r="AF83" s="50">
        <v>126.70630482267649</v>
      </c>
      <c r="AG83" s="15">
        <f t="shared" si="14"/>
        <v>1.8383025425279031E-2</v>
      </c>
      <c r="AH83" s="15">
        <f t="shared" si="14"/>
        <v>1.4124360887820542E-2</v>
      </c>
      <c r="AI83" s="50"/>
      <c r="AJ83" s="50">
        <v>21696.759555368353</v>
      </c>
      <c r="AK83" s="50">
        <v>123.44482397336422</v>
      </c>
      <c r="AL83" s="15">
        <f t="shared" si="16"/>
        <v>2.642055571334434E-2</v>
      </c>
      <c r="AM83" s="52">
        <f t="shared" si="16"/>
        <v>2.642055571334434E-2</v>
      </c>
    </row>
    <row r="84" spans="1:39" x14ac:dyDescent="0.2">
      <c r="A84" s="178" t="s">
        <v>215</v>
      </c>
      <c r="B84" s="178" t="s">
        <v>216</v>
      </c>
      <c r="D84" s="61">
        <v>77249</v>
      </c>
      <c r="E84" s="66">
        <v>136.10104020860354</v>
      </c>
      <c r="F84" s="49"/>
      <c r="G84" s="81">
        <v>77474.588896479225</v>
      </c>
      <c r="H84" s="74">
        <v>135.36319040996304</v>
      </c>
      <c r="I84" s="83"/>
      <c r="J84" s="96">
        <f t="shared" si="9"/>
        <v>-2.9117792000246112E-3</v>
      </c>
      <c r="K84" s="119">
        <f t="shared" si="9"/>
        <v>5.4508895395108947E-3</v>
      </c>
      <c r="L84" s="96">
        <v>1.9600135848047318E-2</v>
      </c>
      <c r="M84" s="90">
        <f>INDEX('Pace of change parameters'!$E$20:$I$20,1,$B$6)</f>
        <v>1.1119783131080974E-2</v>
      </c>
      <c r="N84" s="101">
        <f>IF(INDEX('Pace of change parameters'!$E$28:$I$28,1,$B$6)=1,(1+L84)*D84,D84)</f>
        <v>78763.090894125809</v>
      </c>
      <c r="O84" s="87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1">
        <v>1.9600135848047318E-2</v>
      </c>
      <c r="Q84" s="51">
        <v>1.1119783131080974E-2</v>
      </c>
      <c r="R84" s="9">
        <f>IF(INDEX('Pace of change parameters'!$E$29:$I$29,1,$B$6)=1,D84*(1+P84),D84)</f>
        <v>78763.090894125809</v>
      </c>
      <c r="S84" s="96">
        <f>IF(P84&lt;INDEX('Pace of change parameters'!$E$22:$I$22,1,$B$6),INDEX('Pace of change parameters'!$E$22:$I$22,1,$B$6),P84)</f>
        <v>1.9600135848047318E-2</v>
      </c>
      <c r="T84" s="125">
        <v>1.1119783131080974E-2</v>
      </c>
      <c r="U84" s="110">
        <f t="shared" si="11"/>
        <v>78763.090894125809</v>
      </c>
      <c r="V84" s="124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5">
        <f>MIN(S84, S84+(INDEX('Pace of change parameters'!$E$25:$I$25,1,$B$6)-S84)*(1-V84))</f>
        <v>1.9600135848047318E-2</v>
      </c>
      <c r="X84" s="125">
        <v>1.1119783131080974E-2</v>
      </c>
      <c r="Y84" s="101">
        <f t="shared" si="12"/>
        <v>78763.090894125809</v>
      </c>
      <c r="Z84" s="90">
        <v>0</v>
      </c>
      <c r="AA84" s="92">
        <f t="shared" si="15"/>
        <v>79962.760629667217</v>
      </c>
      <c r="AB84" s="92">
        <f>IF(INDEX('Pace of change parameters'!$E$27:$I$27,1,$B$6)=1,MAX(AA84,Y84),Y84)</f>
        <v>78763.090894125809</v>
      </c>
      <c r="AC84" s="90">
        <f t="shared" si="13"/>
        <v>1.9600135848047318E-2</v>
      </c>
      <c r="AD84" s="136">
        <v>1.1119783131080974E-2</v>
      </c>
      <c r="AE84" s="50">
        <v>78763</v>
      </c>
      <c r="AF84" s="50">
        <v>137.61429544990369</v>
      </c>
      <c r="AG84" s="15">
        <f t="shared" si="14"/>
        <v>1.9598959209828015E-2</v>
      </c>
      <c r="AH84" s="15">
        <f t="shared" si="14"/>
        <v>1.1118616279352178E-2</v>
      </c>
      <c r="AI84" s="50"/>
      <c r="AJ84" s="50">
        <v>79962.760629667217</v>
      </c>
      <c r="AK84" s="50">
        <v>139.71051085256974</v>
      </c>
      <c r="AL84" s="15">
        <f t="shared" si="16"/>
        <v>-1.5003992111073838E-2</v>
      </c>
      <c r="AM84" s="52">
        <f t="shared" si="16"/>
        <v>-1.5003992111073838E-2</v>
      </c>
    </row>
    <row r="85" spans="1:39" x14ac:dyDescent="0.2">
      <c r="A85" s="178" t="s">
        <v>217</v>
      </c>
      <c r="B85" s="178" t="s">
        <v>218</v>
      </c>
      <c r="D85" s="61">
        <v>42494</v>
      </c>
      <c r="E85" s="66">
        <v>139.28669613056945</v>
      </c>
      <c r="F85" s="49"/>
      <c r="G85" s="81">
        <v>37653.894655544602</v>
      </c>
      <c r="H85" s="74">
        <v>122.91047556204369</v>
      </c>
      <c r="I85" s="83"/>
      <c r="J85" s="96">
        <f t="shared" si="9"/>
        <v>0.12854195797625634</v>
      </c>
      <c r="K85" s="119">
        <f t="shared" si="9"/>
        <v>0.13323697995342343</v>
      </c>
      <c r="L85" s="96">
        <v>1.5326298954260409E-2</v>
      </c>
      <c r="M85" s="90">
        <f>INDEX('Pace of change parameters'!$E$20:$I$20,1,$B$6)</f>
        <v>1.1119783131080974E-2</v>
      </c>
      <c r="N85" s="101">
        <f>IF(INDEX('Pace of change parameters'!$E$28:$I$28,1,$B$6)=1,(1+L85)*D85,D85)</f>
        <v>43145.275747762345</v>
      </c>
      <c r="O85" s="87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1">
        <v>1.5326298954260409E-2</v>
      </c>
      <c r="Q85" s="51">
        <v>1.1119783131080974E-2</v>
      </c>
      <c r="R85" s="9">
        <f>IF(INDEX('Pace of change parameters'!$E$29:$I$29,1,$B$6)=1,D85*(1+P85),D85)</f>
        <v>43145.275747762345</v>
      </c>
      <c r="S85" s="96">
        <f>IF(P85&lt;INDEX('Pace of change parameters'!$E$22:$I$22,1,$B$6),INDEX('Pace of change parameters'!$E$22:$I$22,1,$B$6),P85)</f>
        <v>1.84E-2</v>
      </c>
      <c r="T85" s="125">
        <v>1.4180749775970503E-2</v>
      </c>
      <c r="U85" s="110">
        <f t="shared" si="11"/>
        <v>43275.889600000002</v>
      </c>
      <c r="V85" s="124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0</v>
      </c>
      <c r="W85" s="125">
        <f>MIN(S85, S85+(INDEX('Pace of change parameters'!$E$25:$I$25,1,$B$6)-S85)*(1-V85))</f>
        <v>0.01</v>
      </c>
      <c r="X85" s="125">
        <v>5.8155511328850107E-3</v>
      </c>
      <c r="Y85" s="101">
        <f t="shared" si="12"/>
        <v>42918.94</v>
      </c>
      <c r="Z85" s="90">
        <v>0</v>
      </c>
      <c r="AA85" s="92">
        <f t="shared" si="15"/>
        <v>38863.186084655004</v>
      </c>
      <c r="AB85" s="92">
        <f>IF(INDEX('Pace of change parameters'!$E$27:$I$27,1,$B$6)=1,MAX(AA85,Y85),Y85)</f>
        <v>42918.94</v>
      </c>
      <c r="AC85" s="90">
        <f t="shared" si="13"/>
        <v>1.0000000000000009E-2</v>
      </c>
      <c r="AD85" s="136">
        <v>5.8155511328850107E-3</v>
      </c>
      <c r="AE85" s="50">
        <v>42919</v>
      </c>
      <c r="AF85" s="50">
        <v>140.09692088705549</v>
      </c>
      <c r="AG85" s="15">
        <f t="shared" si="14"/>
        <v>1.0001411964041917E-2</v>
      </c>
      <c r="AH85" s="15">
        <f t="shared" si="14"/>
        <v>5.8169572471338249E-3</v>
      </c>
      <c r="AI85" s="50"/>
      <c r="AJ85" s="50">
        <v>38863.186084655004</v>
      </c>
      <c r="AK85" s="50">
        <v>126.85786496239025</v>
      </c>
      <c r="AL85" s="15">
        <f t="shared" si="16"/>
        <v>0.10436133328107178</v>
      </c>
      <c r="AM85" s="52">
        <f t="shared" si="16"/>
        <v>0.104361333281072</v>
      </c>
    </row>
    <row r="86" spans="1:39" x14ac:dyDescent="0.2">
      <c r="A86" s="178" t="s">
        <v>219</v>
      </c>
      <c r="B86" s="178" t="s">
        <v>220</v>
      </c>
      <c r="D86" s="61">
        <v>29203</v>
      </c>
      <c r="E86" s="66">
        <v>119.48630070828393</v>
      </c>
      <c r="F86" s="49"/>
      <c r="G86" s="81">
        <v>31141.064851896343</v>
      </c>
      <c r="H86" s="74">
        <v>126.72655946468269</v>
      </c>
      <c r="I86" s="83"/>
      <c r="J86" s="96">
        <f t="shared" si="9"/>
        <v>-6.2235021863047302E-2</v>
      </c>
      <c r="K86" s="119">
        <f t="shared" si="9"/>
        <v>-5.713292294040806E-2</v>
      </c>
      <c r="L86" s="96">
        <v>1.6620983619950902E-2</v>
      </c>
      <c r="M86" s="90">
        <f>INDEX('Pace of change parameters'!$E$20:$I$20,1,$B$6)</f>
        <v>1.1119783131080974E-2</v>
      </c>
      <c r="N86" s="101">
        <f>IF(INDEX('Pace of change parameters'!$E$28:$I$28,1,$B$6)=1,(1+L86)*D86,D86)</f>
        <v>29688.382584653427</v>
      </c>
      <c r="O86" s="87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0.33768076706642836</v>
      </c>
      <c r="P86" s="51">
        <v>4.6797415951238541E-2</v>
      </c>
      <c r="Q86" s="51">
        <v>4.1132922940408045E-2</v>
      </c>
      <c r="R86" s="9">
        <f>IF(INDEX('Pace of change parameters'!$E$29:$I$29,1,$B$6)=1,D86*(1+P86),D86)</f>
        <v>30569.624938024019</v>
      </c>
      <c r="S86" s="96">
        <f>IF(P86&lt;INDEX('Pace of change parameters'!$E$22:$I$22,1,$B$6),INDEX('Pace of change parameters'!$E$22:$I$22,1,$B$6),P86)</f>
        <v>4.6797415951238541E-2</v>
      </c>
      <c r="T86" s="125">
        <v>4.1132922940408045E-2</v>
      </c>
      <c r="U86" s="110">
        <f t="shared" si="11"/>
        <v>30569.624938024019</v>
      </c>
      <c r="V86" s="124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5">
        <f>MIN(S86, S86+(INDEX('Pace of change parameters'!$E$25:$I$25,1,$B$6)-S86)*(1-V86))</f>
        <v>4.6797415951238541E-2</v>
      </c>
      <c r="X86" s="125">
        <v>4.1132922940408045E-2</v>
      </c>
      <c r="Y86" s="101">
        <f t="shared" si="12"/>
        <v>30569.624938024019</v>
      </c>
      <c r="Z86" s="90">
        <v>0</v>
      </c>
      <c r="AA86" s="92">
        <f t="shared" si="15"/>
        <v>32141.19042093158</v>
      </c>
      <c r="AB86" s="92">
        <f>IF(INDEX('Pace of change parameters'!$E$27:$I$27,1,$B$6)=1,MAX(AA86,Y86),Y86)</f>
        <v>30569.624938024019</v>
      </c>
      <c r="AC86" s="90">
        <f t="shared" si="13"/>
        <v>4.6797415951238541E-2</v>
      </c>
      <c r="AD86" s="136">
        <v>4.1132922940408045E-2</v>
      </c>
      <c r="AE86" s="50">
        <v>30570</v>
      </c>
      <c r="AF86" s="50">
        <v>124.40264779832795</v>
      </c>
      <c r="AG86" s="15">
        <f t="shared" si="14"/>
        <v>4.6810259219943084E-2</v>
      </c>
      <c r="AH86" s="15">
        <f t="shared" si="14"/>
        <v>4.1145696710846114E-2</v>
      </c>
      <c r="AI86" s="50"/>
      <c r="AJ86" s="50">
        <v>32141.19042093158</v>
      </c>
      <c r="AK86" s="50">
        <v>130.79650610906586</v>
      </c>
      <c r="AL86" s="15">
        <f t="shared" si="16"/>
        <v>-4.8884014573037149E-2</v>
      </c>
      <c r="AM86" s="52">
        <f t="shared" si="16"/>
        <v>-4.8884014573037149E-2</v>
      </c>
    </row>
    <row r="87" spans="1:39" x14ac:dyDescent="0.2">
      <c r="A87" s="178" t="s">
        <v>221</v>
      </c>
      <c r="B87" s="178" t="s">
        <v>222</v>
      </c>
      <c r="D87" s="61">
        <v>25676</v>
      </c>
      <c r="E87" s="66">
        <v>118.03556443918325</v>
      </c>
      <c r="F87" s="49"/>
      <c r="G87" s="81">
        <v>25756.063935313447</v>
      </c>
      <c r="H87" s="74">
        <v>117.91518729971075</v>
      </c>
      <c r="I87" s="83"/>
      <c r="J87" s="96">
        <f t="shared" si="9"/>
        <v>-3.1085470013790806E-3</v>
      </c>
      <c r="K87" s="119">
        <f t="shared" si="9"/>
        <v>1.0208790082868457E-3</v>
      </c>
      <c r="L87" s="96">
        <v>1.5308147188963117E-2</v>
      </c>
      <c r="M87" s="90">
        <f>INDEX('Pace of change parameters'!$E$20:$I$20,1,$B$6)</f>
        <v>1.1119783131080974E-2</v>
      </c>
      <c r="N87" s="101">
        <f>IF(INDEX('Pace of change parameters'!$E$28:$I$28,1,$B$6)=1,(1+L87)*D87,D87)</f>
        <v>26069.051987223818</v>
      </c>
      <c r="O87" s="87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1">
        <v>1.5308147188963117E-2</v>
      </c>
      <c r="Q87" s="51">
        <v>1.1119783131080974E-2</v>
      </c>
      <c r="R87" s="9">
        <f>IF(INDEX('Pace of change parameters'!$E$29:$I$29,1,$B$6)=1,D87*(1+P87),D87)</f>
        <v>26069.051987223818</v>
      </c>
      <c r="S87" s="96">
        <f>IF(P87&lt;INDEX('Pace of change parameters'!$E$22:$I$22,1,$B$6),INDEX('Pace of change parameters'!$E$22:$I$22,1,$B$6),P87)</f>
        <v>1.84E-2</v>
      </c>
      <c r="T87" s="125">
        <v>1.4198881385560913E-2</v>
      </c>
      <c r="U87" s="110">
        <f t="shared" si="11"/>
        <v>26148.438399999999</v>
      </c>
      <c r="V87" s="124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5">
        <f>MIN(S87, S87+(INDEX('Pace of change parameters'!$E$25:$I$25,1,$B$6)-S87)*(1-V87))</f>
        <v>1.84E-2</v>
      </c>
      <c r="X87" s="125">
        <v>1.4198881385560913E-2</v>
      </c>
      <c r="Y87" s="101">
        <f t="shared" si="12"/>
        <v>26148.438399999999</v>
      </c>
      <c r="Z87" s="90">
        <v>0</v>
      </c>
      <c r="AA87" s="92">
        <f t="shared" si="15"/>
        <v>26583.244965311034</v>
      </c>
      <c r="AB87" s="92">
        <f>IF(INDEX('Pace of change parameters'!$E$27:$I$27,1,$B$6)=1,MAX(AA87,Y87),Y87)</f>
        <v>26148.438399999999</v>
      </c>
      <c r="AC87" s="90">
        <f t="shared" si="13"/>
        <v>1.8399999999999972E-2</v>
      </c>
      <c r="AD87" s="136">
        <v>1.4198881385560913E-2</v>
      </c>
      <c r="AE87" s="50">
        <v>26148</v>
      </c>
      <c r="AF87" s="50">
        <v>119.70953035589729</v>
      </c>
      <c r="AG87" s="15">
        <f t="shared" si="14"/>
        <v>1.838292568935973E-2</v>
      </c>
      <c r="AH87" s="15">
        <f t="shared" si="14"/>
        <v>1.4181877510117236E-2</v>
      </c>
      <c r="AI87" s="50"/>
      <c r="AJ87" s="50">
        <v>26583.244965311034</v>
      </c>
      <c r="AK87" s="50">
        <v>121.70214816173915</v>
      </c>
      <c r="AL87" s="15">
        <f t="shared" si="16"/>
        <v>-1.63729057862948E-2</v>
      </c>
      <c r="AM87" s="52">
        <f t="shared" si="16"/>
        <v>-1.6372905786294911E-2</v>
      </c>
    </row>
    <row r="88" spans="1:39" x14ac:dyDescent="0.2">
      <c r="A88" s="178" t="s">
        <v>223</v>
      </c>
      <c r="B88" s="178" t="s">
        <v>224</v>
      </c>
      <c r="D88" s="61">
        <v>35329</v>
      </c>
      <c r="E88" s="66">
        <v>126.74727657815156</v>
      </c>
      <c r="F88" s="49"/>
      <c r="G88" s="81">
        <v>33032.365152726859</v>
      </c>
      <c r="H88" s="74">
        <v>117.81889785857122</v>
      </c>
      <c r="I88" s="83"/>
      <c r="J88" s="96">
        <f t="shared" si="9"/>
        <v>6.9526806108328287E-2</v>
      </c>
      <c r="K88" s="119">
        <f t="shared" si="9"/>
        <v>7.5780531662228645E-2</v>
      </c>
      <c r="L88" s="96">
        <v>1.7031991772984423E-2</v>
      </c>
      <c r="M88" s="90">
        <f>INDEX('Pace of change parameters'!$E$20:$I$20,1,$B$6)</f>
        <v>1.1119783131080974E-2</v>
      </c>
      <c r="N88" s="101">
        <f>IF(INDEX('Pace of change parameters'!$E$28:$I$28,1,$B$6)=1,(1+L88)*D88,D88)</f>
        <v>35930.723237347767</v>
      </c>
      <c r="O88" s="87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1">
        <v>1.7031991772984423E-2</v>
      </c>
      <c r="Q88" s="51">
        <v>1.1119783131080974E-2</v>
      </c>
      <c r="R88" s="9">
        <f>IF(INDEX('Pace of change parameters'!$E$29:$I$29,1,$B$6)=1,D88*(1+P88),D88)</f>
        <v>35930.723237347767</v>
      </c>
      <c r="S88" s="96">
        <f>IF(P88&lt;INDEX('Pace of change parameters'!$E$22:$I$22,1,$B$6),INDEX('Pace of change parameters'!$E$22:$I$22,1,$B$6),P88)</f>
        <v>1.84E-2</v>
      </c>
      <c r="T88" s="125">
        <v>1.2479838855001812E-2</v>
      </c>
      <c r="U88" s="110">
        <f t="shared" si="11"/>
        <v>35979.053599999999</v>
      </c>
      <c r="V88" s="124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0.60946387783343436</v>
      </c>
      <c r="W88" s="125">
        <f>MIN(S88, S88+(INDEX('Pace of change parameters'!$E$25:$I$25,1,$B$6)-S88)*(1-V88))</f>
        <v>1.5119496573800848E-2</v>
      </c>
      <c r="X88" s="125">
        <v>9.2184056457309538E-3</v>
      </c>
      <c r="Y88" s="101">
        <f t="shared" si="12"/>
        <v>35863.156694455807</v>
      </c>
      <c r="Z88" s="90">
        <v>0</v>
      </c>
      <c r="AA88" s="92">
        <f t="shared" si="15"/>
        <v>34093.23166940087</v>
      </c>
      <c r="AB88" s="92">
        <f>IF(INDEX('Pace of change parameters'!$E$27:$I$27,1,$B$6)=1,MAX(AA88,Y88),Y88)</f>
        <v>35863.156694455807</v>
      </c>
      <c r="AC88" s="90">
        <f t="shared" si="13"/>
        <v>1.511949657380085E-2</v>
      </c>
      <c r="AD88" s="136">
        <v>9.2184056457309538E-3</v>
      </c>
      <c r="AE88" s="50">
        <v>35863</v>
      </c>
      <c r="AF88" s="50">
        <v>127.91512549482498</v>
      </c>
      <c r="AG88" s="15">
        <f t="shared" si="14"/>
        <v>1.5115061281100406E-2</v>
      </c>
      <c r="AH88" s="15">
        <f t="shared" si="14"/>
        <v>9.2139961362667222E-3</v>
      </c>
      <c r="AI88" s="50"/>
      <c r="AJ88" s="50">
        <v>34093.23166940087</v>
      </c>
      <c r="AK88" s="50">
        <v>121.60276629159729</v>
      </c>
      <c r="AL88" s="15">
        <f t="shared" si="16"/>
        <v>5.1909667812087168E-2</v>
      </c>
      <c r="AM88" s="52">
        <f t="shared" si="16"/>
        <v>5.1909667812087168E-2</v>
      </c>
    </row>
    <row r="89" spans="1:39" x14ac:dyDescent="0.2">
      <c r="A89" s="178" t="s">
        <v>225</v>
      </c>
      <c r="B89" s="178" t="s">
        <v>226</v>
      </c>
      <c r="D89" s="61">
        <v>44819</v>
      </c>
      <c r="E89" s="66">
        <v>148.24176197296387</v>
      </c>
      <c r="F89" s="49"/>
      <c r="G89" s="81">
        <v>36864.761289250935</v>
      </c>
      <c r="H89" s="74">
        <v>121.42143224559753</v>
      </c>
      <c r="I89" s="83"/>
      <c r="J89" s="96">
        <f t="shared" ref="J89:K152" si="17">D89/G89-1</f>
        <v>0.21576807858154701</v>
      </c>
      <c r="K89" s="119">
        <f t="shared" si="17"/>
        <v>0.22088629026477968</v>
      </c>
      <c r="L89" s="96">
        <v>1.5376454430764186E-2</v>
      </c>
      <c r="M89" s="90">
        <f>INDEX('Pace of change parameters'!$E$20:$I$20,1,$B$6)</f>
        <v>1.1119783131080974E-2</v>
      </c>
      <c r="N89" s="101">
        <f>IF(INDEX('Pace of change parameters'!$E$28:$I$28,1,$B$6)=1,(1+L89)*D89,D89)</f>
        <v>45508.157311132418</v>
      </c>
      <c r="O89" s="87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1">
        <v>1.5376454430764186E-2</v>
      </c>
      <c r="Q89" s="51">
        <v>1.1119783131080974E-2</v>
      </c>
      <c r="R89" s="9">
        <f>IF(INDEX('Pace of change parameters'!$E$29:$I$29,1,$B$6)=1,D89*(1+P89),D89)</f>
        <v>45508.157311132418</v>
      </c>
      <c r="S89" s="96">
        <f>IF(P89&lt;INDEX('Pace of change parameters'!$E$22:$I$22,1,$B$6),INDEX('Pace of change parameters'!$E$22:$I$22,1,$B$6),P89)</f>
        <v>1.84E-2</v>
      </c>
      <c r="T89" s="125">
        <v>1.4130653362424361E-2</v>
      </c>
      <c r="U89" s="110">
        <f t="shared" si="11"/>
        <v>45643.669600000001</v>
      </c>
      <c r="V89" s="124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0</v>
      </c>
      <c r="W89" s="125">
        <f>MIN(S89, S89+(INDEX('Pace of change parameters'!$E$25:$I$25,1,$B$6)-S89)*(1-V89))</f>
        <v>0.01</v>
      </c>
      <c r="X89" s="125">
        <v>5.7658679262064805E-3</v>
      </c>
      <c r="Y89" s="101">
        <f t="shared" si="12"/>
        <v>45267.19</v>
      </c>
      <c r="Z89" s="90">
        <v>0</v>
      </c>
      <c r="AA89" s="92">
        <f t="shared" si="15"/>
        <v>38048.708933209396</v>
      </c>
      <c r="AB89" s="92">
        <f>IF(INDEX('Pace of change parameters'!$E$27:$I$27,1,$B$6)=1,MAX(AA89,Y89),Y89)</f>
        <v>45267.19</v>
      </c>
      <c r="AC89" s="90">
        <f t="shared" si="13"/>
        <v>1.0000000000000009E-2</v>
      </c>
      <c r="AD89" s="136">
        <v>5.7658679262064805E-3</v>
      </c>
      <c r="AE89" s="50">
        <v>45267</v>
      </c>
      <c r="AF89" s="50">
        <v>149.0958785908131</v>
      </c>
      <c r="AG89" s="15">
        <f t="shared" si="14"/>
        <v>9.995760726477565E-3</v>
      </c>
      <c r="AH89" s="15">
        <f t="shared" si="14"/>
        <v>5.7616464246088572E-3</v>
      </c>
      <c r="AI89" s="50"/>
      <c r="AJ89" s="50">
        <v>38048.708933209396</v>
      </c>
      <c r="AK89" s="50">
        <v>125.32099957238107</v>
      </c>
      <c r="AL89" s="15">
        <f t="shared" si="16"/>
        <v>0.18971185275856728</v>
      </c>
      <c r="AM89" s="52">
        <f t="shared" si="16"/>
        <v>0.18971185275856728</v>
      </c>
    </row>
    <row r="90" spans="1:39" x14ac:dyDescent="0.2">
      <c r="A90" s="178" t="s">
        <v>227</v>
      </c>
      <c r="B90" s="178" t="s">
        <v>228</v>
      </c>
      <c r="D90" s="61">
        <v>18620</v>
      </c>
      <c r="E90" s="66">
        <v>126.54130723297402</v>
      </c>
      <c r="F90" s="49"/>
      <c r="G90" s="81">
        <v>17110.821766874175</v>
      </c>
      <c r="H90" s="74">
        <v>115.87512539928348</v>
      </c>
      <c r="I90" s="83"/>
      <c r="J90" s="96">
        <f t="shared" si="17"/>
        <v>8.8200219351681319E-2</v>
      </c>
      <c r="K90" s="119">
        <f t="shared" si="17"/>
        <v>9.2048934548609296E-2</v>
      </c>
      <c r="L90" s="96">
        <v>1.4695882461009058E-2</v>
      </c>
      <c r="M90" s="90">
        <f>INDEX('Pace of change parameters'!$E$20:$I$20,1,$B$6)</f>
        <v>1.1119783131080974E-2</v>
      </c>
      <c r="N90" s="101">
        <f>IF(INDEX('Pace of change parameters'!$E$28:$I$28,1,$B$6)=1,(1+L90)*D90,D90)</f>
        <v>18893.63733142399</v>
      </c>
      <c r="O90" s="87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1">
        <v>1.4695882461009058E-2</v>
      </c>
      <c r="Q90" s="51">
        <v>1.1119783131080974E-2</v>
      </c>
      <c r="R90" s="9">
        <f>IF(INDEX('Pace of change parameters'!$E$29:$I$29,1,$B$6)=1,D90*(1+P90),D90)</f>
        <v>18893.63733142399</v>
      </c>
      <c r="S90" s="96">
        <f>IF(P90&lt;INDEX('Pace of change parameters'!$E$22:$I$22,1,$B$6),INDEX('Pace of change parameters'!$E$22:$I$22,1,$B$6),P90)</f>
        <v>1.84E-2</v>
      </c>
      <c r="T90" s="125">
        <v>1.4810846224421637E-2</v>
      </c>
      <c r="U90" s="110">
        <f t="shared" si="11"/>
        <v>18962.608</v>
      </c>
      <c r="V90" s="124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0.23599561296637372</v>
      </c>
      <c r="W90" s="125">
        <f>MIN(S90, S90+(INDEX('Pace of change parameters'!$E$25:$I$25,1,$B$6)-S90)*(1-V90))</f>
        <v>1.1982363148917539E-2</v>
      </c>
      <c r="X90" s="125">
        <v>8.4158270928347267E-3</v>
      </c>
      <c r="Y90" s="101">
        <f t="shared" si="12"/>
        <v>18843.111601832843</v>
      </c>
      <c r="Z90" s="90">
        <v>0</v>
      </c>
      <c r="AA90" s="92">
        <f t="shared" si="15"/>
        <v>17660.352440845763</v>
      </c>
      <c r="AB90" s="92">
        <f>IF(INDEX('Pace of change parameters'!$E$27:$I$27,1,$B$6)=1,MAX(AA90,Y90),Y90)</f>
        <v>18843.111601832843</v>
      </c>
      <c r="AC90" s="90">
        <f t="shared" si="13"/>
        <v>1.1982363148917541E-2</v>
      </c>
      <c r="AD90" s="136">
        <v>8.4158270928347267E-3</v>
      </c>
      <c r="AE90" s="50">
        <v>18843</v>
      </c>
      <c r="AF90" s="50">
        <v>127.60550122295915</v>
      </c>
      <c r="AG90" s="15">
        <f t="shared" si="14"/>
        <v>1.197636949516645E-2</v>
      </c>
      <c r="AH90" s="15">
        <f t="shared" si="14"/>
        <v>8.4098545625568288E-3</v>
      </c>
      <c r="AI90" s="50"/>
      <c r="AJ90" s="50">
        <v>17660.352440845763</v>
      </c>
      <c r="AK90" s="50">
        <v>119.59656769029527</v>
      </c>
      <c r="AL90" s="15">
        <f t="shared" si="16"/>
        <v>6.6966249009784651E-2</v>
      </c>
      <c r="AM90" s="52">
        <f t="shared" si="16"/>
        <v>6.6966249009784651E-2</v>
      </c>
    </row>
    <row r="91" spans="1:39" x14ac:dyDescent="0.2">
      <c r="A91" s="178" t="s">
        <v>229</v>
      </c>
      <c r="B91" s="178" t="s">
        <v>230</v>
      </c>
      <c r="D91" s="61">
        <v>37607</v>
      </c>
      <c r="E91" s="66">
        <v>131.548756240789</v>
      </c>
      <c r="F91" s="49"/>
      <c r="G91" s="81">
        <v>37981.22722919254</v>
      </c>
      <c r="H91" s="74">
        <v>132.44339318107399</v>
      </c>
      <c r="I91" s="83"/>
      <c r="J91" s="96">
        <f t="shared" si="17"/>
        <v>-9.8529525371656712E-3</v>
      </c>
      <c r="K91" s="119">
        <f t="shared" si="17"/>
        <v>-6.7548627288780416E-3</v>
      </c>
      <c r="L91" s="96">
        <v>1.4283494928336804E-2</v>
      </c>
      <c r="M91" s="90">
        <f>INDEX('Pace of change parameters'!$E$20:$I$20,1,$B$6)</f>
        <v>1.1119783131080974E-2</v>
      </c>
      <c r="N91" s="101">
        <f>IF(INDEX('Pace of change parameters'!$E$28:$I$28,1,$B$6)=1,(1+L91)*D91,D91)</f>
        <v>38144.159393769965</v>
      </c>
      <c r="O91" s="87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1">
        <v>1.4283494928336804E-2</v>
      </c>
      <c r="Q91" s="51">
        <v>1.1119783131080974E-2</v>
      </c>
      <c r="R91" s="9">
        <f>IF(INDEX('Pace of change parameters'!$E$29:$I$29,1,$B$6)=1,D91*(1+P91),D91)</f>
        <v>38144.159393769965</v>
      </c>
      <c r="S91" s="96">
        <f>IF(P91&lt;INDEX('Pace of change parameters'!$E$22:$I$22,1,$B$6),INDEX('Pace of change parameters'!$E$22:$I$22,1,$B$6),P91)</f>
        <v>1.84E-2</v>
      </c>
      <c r="T91" s="125">
        <v>1.5223448167661413E-2</v>
      </c>
      <c r="U91" s="110">
        <f t="shared" si="11"/>
        <v>38298.968800000002</v>
      </c>
      <c r="V91" s="124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5">
        <f>MIN(S91, S91+(INDEX('Pace of change parameters'!$E$25:$I$25,1,$B$6)-S91)*(1-V91))</f>
        <v>1.84E-2</v>
      </c>
      <c r="X91" s="125">
        <v>1.5223448167661413E-2</v>
      </c>
      <c r="Y91" s="101">
        <f t="shared" si="12"/>
        <v>38298.968800000002</v>
      </c>
      <c r="Z91" s="90">
        <v>0</v>
      </c>
      <c r="AA91" s="92">
        <f t="shared" si="15"/>
        <v>39201.031262096047</v>
      </c>
      <c r="AB91" s="92">
        <f>IF(INDEX('Pace of change parameters'!$E$27:$I$27,1,$B$6)=1,MAX(AA91,Y91),Y91)</f>
        <v>38298.968800000002</v>
      </c>
      <c r="AC91" s="90">
        <f t="shared" si="13"/>
        <v>1.8399999999999972E-2</v>
      </c>
      <c r="AD91" s="136">
        <v>1.5223448167661413E-2</v>
      </c>
      <c r="AE91" s="50">
        <v>38299</v>
      </c>
      <c r="AF91" s="50">
        <v>133.55149070968528</v>
      </c>
      <c r="AG91" s="15">
        <f t="shared" si="14"/>
        <v>1.8400829632781113E-2</v>
      </c>
      <c r="AH91" s="15">
        <f t="shared" si="14"/>
        <v>1.5224275212685656E-2</v>
      </c>
      <c r="AI91" s="50"/>
      <c r="AJ91" s="50">
        <v>39201.031262096047</v>
      </c>
      <c r="AK91" s="50">
        <v>136.69694149742557</v>
      </c>
      <c r="AL91" s="15">
        <f t="shared" si="16"/>
        <v>-2.3010396233331565E-2</v>
      </c>
      <c r="AM91" s="52">
        <f t="shared" si="16"/>
        <v>-2.3010396233331454E-2</v>
      </c>
    </row>
    <row r="92" spans="1:39" x14ac:dyDescent="0.2">
      <c r="A92" s="178" t="s">
        <v>231</v>
      </c>
      <c r="B92" s="178" t="s">
        <v>232</v>
      </c>
      <c r="D92" s="61">
        <v>22576</v>
      </c>
      <c r="E92" s="66">
        <v>125.69731359203803</v>
      </c>
      <c r="F92" s="49"/>
      <c r="G92" s="81">
        <v>21933.183353302535</v>
      </c>
      <c r="H92" s="74">
        <v>121.63060565881021</v>
      </c>
      <c r="I92" s="83"/>
      <c r="J92" s="96">
        <f t="shared" si="17"/>
        <v>2.930795025705546E-2</v>
      </c>
      <c r="K92" s="119">
        <f t="shared" si="17"/>
        <v>3.3434906545112941E-2</v>
      </c>
      <c r="L92" s="96">
        <v>1.5173814916155992E-2</v>
      </c>
      <c r="M92" s="90">
        <f>INDEX('Pace of change parameters'!$E$20:$I$20,1,$B$6)</f>
        <v>1.1119783131080974E-2</v>
      </c>
      <c r="N92" s="101">
        <f>IF(INDEX('Pace of change parameters'!$E$28:$I$28,1,$B$6)=1,(1+L92)*D92,D92)</f>
        <v>22918.564045547137</v>
      </c>
      <c r="O92" s="87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1">
        <v>1.5173814916155992E-2</v>
      </c>
      <c r="Q92" s="51">
        <v>1.1119783131080974E-2</v>
      </c>
      <c r="R92" s="9">
        <f>IF(INDEX('Pace of change parameters'!$E$29:$I$29,1,$B$6)=1,D92*(1+P92),D92)</f>
        <v>22918.564045547137</v>
      </c>
      <c r="S92" s="96">
        <f>IF(P92&lt;INDEX('Pace of change parameters'!$E$22:$I$22,1,$B$6),INDEX('Pace of change parameters'!$E$22:$I$22,1,$B$6),P92)</f>
        <v>1.84E-2</v>
      </c>
      <c r="T92" s="125">
        <v>1.4333084650867134E-2</v>
      </c>
      <c r="U92" s="110">
        <f t="shared" si="11"/>
        <v>22991.398399999998</v>
      </c>
      <c r="V92" s="124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5">
        <f>MIN(S92, S92+(INDEX('Pace of change parameters'!$E$25:$I$25,1,$B$6)-S92)*(1-V92))</f>
        <v>1.84E-2</v>
      </c>
      <c r="X92" s="125">
        <v>1.4333084650867134E-2</v>
      </c>
      <c r="Y92" s="101">
        <f t="shared" si="12"/>
        <v>22991.398399999998</v>
      </c>
      <c r="Z92" s="90">
        <v>0</v>
      </c>
      <c r="AA92" s="92">
        <f t="shared" si="15"/>
        <v>22637.588857298655</v>
      </c>
      <c r="AB92" s="92">
        <f>IF(INDEX('Pace of change parameters'!$E$27:$I$27,1,$B$6)=1,MAX(AA92,Y92),Y92)</f>
        <v>22991.398399999998</v>
      </c>
      <c r="AC92" s="90">
        <f t="shared" si="13"/>
        <v>1.8399999999999972E-2</v>
      </c>
      <c r="AD92" s="136">
        <v>1.4333084650867134E-2</v>
      </c>
      <c r="AE92" s="50">
        <v>22991</v>
      </c>
      <c r="AF92" s="50">
        <v>127.49673449844403</v>
      </c>
      <c r="AG92" s="15">
        <f t="shared" si="14"/>
        <v>1.8382352941176405E-2</v>
      </c>
      <c r="AH92" s="15">
        <f t="shared" si="14"/>
        <v>1.4315508064445925E-2</v>
      </c>
      <c r="AI92" s="50"/>
      <c r="AJ92" s="50">
        <v>22637.588857298655</v>
      </c>
      <c r="AK92" s="50">
        <v>125.53689079309039</v>
      </c>
      <c r="AL92" s="15">
        <f t="shared" si="16"/>
        <v>1.5611695438465523E-2</v>
      </c>
      <c r="AM92" s="52">
        <f t="shared" si="16"/>
        <v>1.5611695438465523E-2</v>
      </c>
    </row>
    <row r="93" spans="1:39" x14ac:dyDescent="0.2">
      <c r="A93" s="178" t="s">
        <v>233</v>
      </c>
      <c r="B93" s="178" t="s">
        <v>234</v>
      </c>
      <c r="D93" s="61">
        <v>37510</v>
      </c>
      <c r="E93" s="66">
        <v>134.14232909259755</v>
      </c>
      <c r="F93" s="49"/>
      <c r="G93" s="81">
        <v>37200.656564708333</v>
      </c>
      <c r="H93" s="74">
        <v>132.35625418207093</v>
      </c>
      <c r="I93" s="83"/>
      <c r="J93" s="96">
        <f t="shared" si="17"/>
        <v>8.3155369785901101E-3</v>
      </c>
      <c r="K93" s="119">
        <f t="shared" si="17"/>
        <v>1.3494450425211246E-2</v>
      </c>
      <c r="L93" s="96">
        <v>1.6313099755649985E-2</v>
      </c>
      <c r="M93" s="90">
        <f>INDEX('Pace of change parameters'!$E$20:$I$20,1,$B$6)</f>
        <v>1.1119783131080974E-2</v>
      </c>
      <c r="N93" s="101">
        <f>IF(INDEX('Pace of change parameters'!$E$28:$I$28,1,$B$6)=1,(1+L93)*D93,D93)</f>
        <v>38121.904371834433</v>
      </c>
      <c r="O93" s="87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1">
        <v>1.6313099755649985E-2</v>
      </c>
      <c r="Q93" s="51">
        <v>1.1119783131080974E-2</v>
      </c>
      <c r="R93" s="9">
        <f>IF(INDEX('Pace of change parameters'!$E$29:$I$29,1,$B$6)=1,D93*(1+P93),D93)</f>
        <v>38121.904371834433</v>
      </c>
      <c r="S93" s="96">
        <f>IF(P93&lt;INDEX('Pace of change parameters'!$E$22:$I$22,1,$B$6),INDEX('Pace of change parameters'!$E$22:$I$22,1,$B$6),P93)</f>
        <v>1.84E-2</v>
      </c>
      <c r="T93" s="125">
        <v>1.3196019404125847E-2</v>
      </c>
      <c r="U93" s="110">
        <f t="shared" si="11"/>
        <v>38200.184000000001</v>
      </c>
      <c r="V93" s="124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5">
        <f>MIN(S93, S93+(INDEX('Pace of change parameters'!$E$25:$I$25,1,$B$6)-S93)*(1-V93))</f>
        <v>1.84E-2</v>
      </c>
      <c r="X93" s="125">
        <v>1.3196019404125847E-2</v>
      </c>
      <c r="Y93" s="101">
        <f t="shared" si="12"/>
        <v>38200.184000000001</v>
      </c>
      <c r="Z93" s="90">
        <v>0</v>
      </c>
      <c r="AA93" s="92">
        <f t="shared" si="15"/>
        <v>38395.39181195206</v>
      </c>
      <c r="AB93" s="92">
        <f>IF(INDEX('Pace of change parameters'!$E$27:$I$27,1,$B$6)=1,MAX(AA93,Y93),Y93)</f>
        <v>38200.184000000001</v>
      </c>
      <c r="AC93" s="90">
        <f t="shared" si="13"/>
        <v>1.8399999999999972E-2</v>
      </c>
      <c r="AD93" s="136">
        <v>1.3196019404125847E-2</v>
      </c>
      <c r="AE93" s="50">
        <v>38200</v>
      </c>
      <c r="AF93" s="50">
        <v>135.91181921642919</v>
      </c>
      <c r="AG93" s="15">
        <f t="shared" si="14"/>
        <v>1.8395094641428855E-2</v>
      </c>
      <c r="AH93" s="15">
        <f t="shared" si="14"/>
        <v>1.3191139111727868E-2</v>
      </c>
      <c r="AI93" s="50"/>
      <c r="AJ93" s="50">
        <v>38395.39181195206</v>
      </c>
      <c r="AK93" s="50">
        <v>136.60700394476424</v>
      </c>
      <c r="AL93" s="15">
        <f t="shared" si="16"/>
        <v>-5.0889391338685419E-3</v>
      </c>
      <c r="AM93" s="52">
        <f t="shared" si="16"/>
        <v>-5.0889391338685419E-3</v>
      </c>
    </row>
    <row r="94" spans="1:39" x14ac:dyDescent="0.2">
      <c r="A94" s="178" t="s">
        <v>235</v>
      </c>
      <c r="B94" s="178" t="s">
        <v>236</v>
      </c>
      <c r="D94" s="61">
        <v>21834</v>
      </c>
      <c r="E94" s="66">
        <v>116.60469513042788</v>
      </c>
      <c r="F94" s="49"/>
      <c r="G94" s="81">
        <v>23389.413764338031</v>
      </c>
      <c r="H94" s="74">
        <v>124.29773378450484</v>
      </c>
      <c r="I94" s="83"/>
      <c r="J94" s="96">
        <f t="shared" si="17"/>
        <v>-6.6500758847987007E-2</v>
      </c>
      <c r="K94" s="119">
        <f t="shared" si="17"/>
        <v>-6.1892026667311528E-2</v>
      </c>
      <c r="L94" s="96">
        <v>1.6111731787925132E-2</v>
      </c>
      <c r="M94" s="90">
        <f>INDEX('Pace of change parameters'!$E$20:$I$20,1,$B$6)</f>
        <v>1.1119783131080974E-2</v>
      </c>
      <c r="N94" s="101">
        <f>IF(INDEX('Pace of change parameters'!$E$28:$I$28,1,$B$6)=1,(1+L94)*D94,D94)</f>
        <v>22185.783551857556</v>
      </c>
      <c r="O94" s="87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0.39122590787005868</v>
      </c>
      <c r="P94" s="51">
        <v>5.1055647619874023E-2</v>
      </c>
      <c r="Q94" s="51">
        <v>4.5892026667311514E-2</v>
      </c>
      <c r="R94" s="9">
        <f>IF(INDEX('Pace of change parameters'!$E$29:$I$29,1,$B$6)=1,D94*(1+P94),D94)</f>
        <v>22948.749010132331</v>
      </c>
      <c r="S94" s="96">
        <f>IF(P94&lt;INDEX('Pace of change parameters'!$E$22:$I$22,1,$B$6),INDEX('Pace of change parameters'!$E$22:$I$22,1,$B$6),P94)</f>
        <v>5.1055647619874023E-2</v>
      </c>
      <c r="T94" s="125">
        <v>4.5892026667311514E-2</v>
      </c>
      <c r="U94" s="110">
        <f t="shared" si="11"/>
        <v>22948.749010132331</v>
      </c>
      <c r="V94" s="124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5">
        <f>MIN(S94, S94+(INDEX('Pace of change parameters'!$E$25:$I$25,1,$B$6)-S94)*(1-V94))</f>
        <v>5.1055647619874023E-2</v>
      </c>
      <c r="X94" s="125">
        <v>4.5892026667311514E-2</v>
      </c>
      <c r="Y94" s="101">
        <f t="shared" si="12"/>
        <v>22948.749010132331</v>
      </c>
      <c r="Z94" s="90">
        <v>0</v>
      </c>
      <c r="AA94" s="92">
        <f t="shared" si="15"/>
        <v>24140.587523543465</v>
      </c>
      <c r="AB94" s="92">
        <f>IF(INDEX('Pace of change parameters'!$E$27:$I$27,1,$B$6)=1,MAX(AA94,Y94),Y94)</f>
        <v>22948.749010132331</v>
      </c>
      <c r="AC94" s="90">
        <f t="shared" si="13"/>
        <v>5.1055647619874023E-2</v>
      </c>
      <c r="AD94" s="136">
        <v>4.5892026667311514E-2</v>
      </c>
      <c r="AE94" s="50">
        <v>22949</v>
      </c>
      <c r="AF94" s="50">
        <v>121.9572547376043</v>
      </c>
      <c r="AG94" s="15">
        <f t="shared" si="14"/>
        <v>5.1067142988000302E-2</v>
      </c>
      <c r="AH94" s="15">
        <f t="shared" si="14"/>
        <v>4.5903465561050627E-2</v>
      </c>
      <c r="AI94" s="50"/>
      <c r="AJ94" s="50">
        <v>24140.587523543465</v>
      </c>
      <c r="AK94" s="50">
        <v>128.28967633117881</v>
      </c>
      <c r="AL94" s="15">
        <f t="shared" si="16"/>
        <v>-4.9360336503051161E-2</v>
      </c>
      <c r="AM94" s="52">
        <f t="shared" si="16"/>
        <v>-4.9360336503051161E-2</v>
      </c>
    </row>
    <row r="95" spans="1:39" x14ac:dyDescent="0.2">
      <c r="A95" s="178" t="s">
        <v>237</v>
      </c>
      <c r="B95" s="178" t="s">
        <v>238</v>
      </c>
      <c r="D95" s="61">
        <v>34073</v>
      </c>
      <c r="E95" s="66">
        <v>126.71459049222015</v>
      </c>
      <c r="F95" s="49"/>
      <c r="G95" s="81">
        <v>36385.664787345559</v>
      </c>
      <c r="H95" s="74">
        <v>134.84361451866246</v>
      </c>
      <c r="I95" s="83"/>
      <c r="J95" s="96">
        <f t="shared" si="17"/>
        <v>-6.3559778304500658E-2</v>
      </c>
      <c r="K95" s="119">
        <f t="shared" si="17"/>
        <v>-6.0284827394012419E-2</v>
      </c>
      <c r="L95" s="96">
        <v>1.4655905969100935E-2</v>
      </c>
      <c r="M95" s="90">
        <f>INDEX('Pace of change parameters'!$E$20:$I$20,1,$B$6)</f>
        <v>1.1119783131080974E-2</v>
      </c>
      <c r="N95" s="101">
        <f>IF(INDEX('Pace of change parameters'!$E$28:$I$28,1,$B$6)=1,(1+L95)*D95,D95)</f>
        <v>34572.370684085174</v>
      </c>
      <c r="O95" s="87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0.37314315188770758</v>
      </c>
      <c r="P95" s="51">
        <v>4.7936936164064026E-2</v>
      </c>
      <c r="Q95" s="51">
        <v>4.4284827394012405E-2</v>
      </c>
      <c r="R95" s="9">
        <f>IF(INDEX('Pace of change parameters'!$E$29:$I$29,1,$B$6)=1,D95*(1+P95),D95)</f>
        <v>35706.355225918152</v>
      </c>
      <c r="S95" s="96">
        <f>IF(P95&lt;INDEX('Pace of change parameters'!$E$22:$I$22,1,$B$6),INDEX('Pace of change parameters'!$E$22:$I$22,1,$B$6),P95)</f>
        <v>4.7936936164064026E-2</v>
      </c>
      <c r="T95" s="125">
        <v>4.4284827394012405E-2</v>
      </c>
      <c r="U95" s="110">
        <f t="shared" si="11"/>
        <v>35706.355225918152</v>
      </c>
      <c r="V95" s="124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5">
        <f>MIN(S95, S95+(INDEX('Pace of change parameters'!$E$25:$I$25,1,$B$6)-S95)*(1-V95))</f>
        <v>4.7936936164064026E-2</v>
      </c>
      <c r="X95" s="125">
        <v>4.4284827394012405E-2</v>
      </c>
      <c r="Y95" s="101">
        <f t="shared" si="12"/>
        <v>35706.355225918152</v>
      </c>
      <c r="Z95" s="90">
        <v>0</v>
      </c>
      <c r="AA95" s="92">
        <f t="shared" si="15"/>
        <v>37554.225781429654</v>
      </c>
      <c r="AB95" s="92">
        <f>IF(INDEX('Pace of change parameters'!$E$27:$I$27,1,$B$6)=1,MAX(AA95,Y95),Y95)</f>
        <v>35706.355225918152</v>
      </c>
      <c r="AC95" s="90">
        <f t="shared" si="13"/>
        <v>4.7936936164064026E-2</v>
      </c>
      <c r="AD95" s="136">
        <v>4.4284827394012405E-2</v>
      </c>
      <c r="AE95" s="50">
        <v>35706</v>
      </c>
      <c r="AF95" s="50">
        <v>132.32480780941668</v>
      </c>
      <c r="AG95" s="15">
        <f t="shared" si="14"/>
        <v>4.792651072696863E-2</v>
      </c>
      <c r="AH95" s="15">
        <f t="shared" si="14"/>
        <v>4.4274438290048179E-2</v>
      </c>
      <c r="AI95" s="50"/>
      <c r="AJ95" s="50">
        <v>37554.225781429654</v>
      </c>
      <c r="AK95" s="50">
        <v>139.1742482764555</v>
      </c>
      <c r="AL95" s="15">
        <f t="shared" si="16"/>
        <v>-4.9214855132057922E-2</v>
      </c>
      <c r="AM95" s="52">
        <f t="shared" si="16"/>
        <v>-4.9214855132057922E-2</v>
      </c>
    </row>
    <row r="96" spans="1:39" x14ac:dyDescent="0.2">
      <c r="A96" s="178" t="s">
        <v>239</v>
      </c>
      <c r="B96" s="178" t="s">
        <v>240</v>
      </c>
      <c r="D96" s="61">
        <v>15375</v>
      </c>
      <c r="E96" s="66">
        <v>134.41937667180321</v>
      </c>
      <c r="F96" s="49"/>
      <c r="G96" s="81">
        <v>14302.431483320583</v>
      </c>
      <c r="H96" s="74">
        <v>124.81895236369388</v>
      </c>
      <c r="I96" s="83"/>
      <c r="J96" s="96">
        <f t="shared" si="17"/>
        <v>7.4992040194720833E-2</v>
      </c>
      <c r="K96" s="119">
        <f t="shared" si="17"/>
        <v>7.6914796401558405E-2</v>
      </c>
      <c r="L96" s="96">
        <v>1.2928295907156384E-2</v>
      </c>
      <c r="M96" s="90">
        <f>INDEX('Pace of change parameters'!$E$20:$I$20,1,$B$6)</f>
        <v>1.1119783131080974E-2</v>
      </c>
      <c r="N96" s="101">
        <f>IF(INDEX('Pace of change parameters'!$E$28:$I$28,1,$B$6)=1,(1+L96)*D96,D96)</f>
        <v>15573.77254957253</v>
      </c>
      <c r="O96" s="87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1">
        <v>1.2928295907156384E-2</v>
      </c>
      <c r="Q96" s="51">
        <v>1.1119783131080974E-2</v>
      </c>
      <c r="R96" s="9">
        <f>IF(INDEX('Pace of change parameters'!$E$29:$I$29,1,$B$6)=1,D96*(1+P96),D96)</f>
        <v>15573.77254957253</v>
      </c>
      <c r="S96" s="96">
        <f>IF(P96&lt;INDEX('Pace of change parameters'!$E$22:$I$22,1,$B$6),INDEX('Pace of change parameters'!$E$22:$I$22,1,$B$6),P96)</f>
        <v>1.84E-2</v>
      </c>
      <c r="T96" s="125">
        <v>1.6581717878158653E-2</v>
      </c>
      <c r="U96" s="110">
        <f t="shared" si="11"/>
        <v>15657.9</v>
      </c>
      <c r="V96" s="124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0.50015919610558346</v>
      </c>
      <c r="W96" s="125">
        <f>MIN(S96, S96+(INDEX('Pace of change parameters'!$E$25:$I$25,1,$B$6)-S96)*(1-V96))</f>
        <v>1.4201337247286901E-2</v>
      </c>
      <c r="X96" s="125">
        <v>1.2390551544749329E-2</v>
      </c>
      <c r="Y96" s="101">
        <f t="shared" si="12"/>
        <v>15593.345560177037</v>
      </c>
      <c r="Z96" s="90">
        <v>0</v>
      </c>
      <c r="AA96" s="92">
        <f t="shared" si="15"/>
        <v>14761.767973381951</v>
      </c>
      <c r="AB96" s="92">
        <f>IF(INDEX('Pace of change parameters'!$E$27:$I$27,1,$B$6)=1,MAX(AA96,Y96),Y96)</f>
        <v>15593.345560177037</v>
      </c>
      <c r="AC96" s="90">
        <f t="shared" si="13"/>
        <v>1.4201337247286894E-2</v>
      </c>
      <c r="AD96" s="136">
        <v>1.2390551544749329E-2</v>
      </c>
      <c r="AE96" s="50">
        <v>15593</v>
      </c>
      <c r="AF96" s="50">
        <v>136.08189114395307</v>
      </c>
      <c r="AG96" s="15">
        <f t="shared" si="14"/>
        <v>1.4178861788617825E-2</v>
      </c>
      <c r="AH96" s="15">
        <f t="shared" si="14"/>
        <v>1.2368116214443114E-2</v>
      </c>
      <c r="AI96" s="50"/>
      <c r="AJ96" s="50">
        <v>14761.767973381951</v>
      </c>
      <c r="AK96" s="50">
        <v>128.82763435169983</v>
      </c>
      <c r="AL96" s="15">
        <f t="shared" si="16"/>
        <v>5.6309788103762637E-2</v>
      </c>
      <c r="AM96" s="52">
        <f t="shared" si="16"/>
        <v>5.6309788103762859E-2</v>
      </c>
    </row>
    <row r="97" spans="1:39" x14ac:dyDescent="0.2">
      <c r="A97" s="178" t="s">
        <v>241</v>
      </c>
      <c r="B97" s="178" t="s">
        <v>242</v>
      </c>
      <c r="D97" s="61">
        <v>8921</v>
      </c>
      <c r="E97" s="66">
        <v>117.73671610160561</v>
      </c>
      <c r="F97" s="49"/>
      <c r="G97" s="81">
        <v>10099.250499258043</v>
      </c>
      <c r="H97" s="74">
        <v>131.32504743690697</v>
      </c>
      <c r="I97" s="83"/>
      <c r="J97" s="96">
        <f t="shared" si="17"/>
        <v>-0.1166671229062598</v>
      </c>
      <c r="K97" s="119">
        <f t="shared" si="17"/>
        <v>-0.10347097983596509</v>
      </c>
      <c r="L97" s="96">
        <v>2.6224939596333874E-2</v>
      </c>
      <c r="M97" s="90">
        <f>INDEX('Pace of change parameters'!$E$20:$I$20,1,$B$6)</f>
        <v>1.1119783131080974E-2</v>
      </c>
      <c r="N97" s="101">
        <f>IF(INDEX('Pace of change parameters'!$E$28:$I$28,1,$B$6)=1,(1+L97)*D97,D97)</f>
        <v>9154.9526861388949</v>
      </c>
      <c r="O97" s="87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0.8590347705551532</v>
      </c>
      <c r="P97" s="51">
        <v>0.10371674970012257</v>
      </c>
      <c r="Q97" s="51">
        <v>8.747097983596519E-2</v>
      </c>
      <c r="R97" s="9">
        <f>IF(INDEX('Pace of change parameters'!$E$29:$I$29,1,$B$6)=1,D97*(1+P97),D97)</f>
        <v>9846.257124074793</v>
      </c>
      <c r="S97" s="96">
        <f>IF(P97&lt;INDEX('Pace of change parameters'!$E$22:$I$22,1,$B$6),INDEX('Pace of change parameters'!$E$22:$I$22,1,$B$6),P97)</f>
        <v>0.10371674970012257</v>
      </c>
      <c r="T97" s="125">
        <v>8.747097983596519E-2</v>
      </c>
      <c r="U97" s="110">
        <f t="shared" si="11"/>
        <v>9846.257124074793</v>
      </c>
      <c r="V97" s="124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5">
        <f>MIN(S97, S97+(INDEX('Pace of change parameters'!$E$25:$I$25,1,$B$6)-S97)*(1-V97))</f>
        <v>0.10371674970012257</v>
      </c>
      <c r="X97" s="125">
        <v>8.747097983596519E-2</v>
      </c>
      <c r="Y97" s="101">
        <f t="shared" si="12"/>
        <v>9846.257124074793</v>
      </c>
      <c r="Z97" s="90">
        <v>0</v>
      </c>
      <c r="AA97" s="92">
        <f t="shared" si="15"/>
        <v>10423.597746227177</v>
      </c>
      <c r="AB97" s="92">
        <f>IF(INDEX('Pace of change parameters'!$E$27:$I$27,1,$B$6)=1,MAX(AA97,Y97),Y97)</f>
        <v>9846.257124074793</v>
      </c>
      <c r="AC97" s="90">
        <f t="shared" si="13"/>
        <v>0.10371674970012257</v>
      </c>
      <c r="AD97" s="136">
        <v>8.747097983596519E-2</v>
      </c>
      <c r="AE97" s="50">
        <v>9846</v>
      </c>
      <c r="AF97" s="50">
        <v>128.03191852294191</v>
      </c>
      <c r="AG97" s="15">
        <f t="shared" si="14"/>
        <v>0.1036879273624034</v>
      </c>
      <c r="AH97" s="15">
        <f t="shared" si="14"/>
        <v>8.7442581738492287E-2</v>
      </c>
      <c r="AI97" s="50"/>
      <c r="AJ97" s="50">
        <v>10423.597746227177</v>
      </c>
      <c r="AK97" s="50">
        <v>135.54267899257351</v>
      </c>
      <c r="AL97" s="15">
        <f t="shared" si="16"/>
        <v>-5.5412513058290092E-2</v>
      </c>
      <c r="AM97" s="52">
        <f t="shared" si="16"/>
        <v>-5.5412513058290092E-2</v>
      </c>
    </row>
    <row r="98" spans="1:39" x14ac:dyDescent="0.2">
      <c r="A98" s="178" t="s">
        <v>243</v>
      </c>
      <c r="B98" s="178" t="s">
        <v>244</v>
      </c>
      <c r="D98" s="61">
        <v>41307</v>
      </c>
      <c r="E98" s="66">
        <v>126.7492775894285</v>
      </c>
      <c r="F98" s="49"/>
      <c r="G98" s="81">
        <v>37509.286024861554</v>
      </c>
      <c r="H98" s="74">
        <v>114.49799370989447</v>
      </c>
      <c r="I98" s="83"/>
      <c r="J98" s="96">
        <f t="shared" si="17"/>
        <v>0.10124730107156088</v>
      </c>
      <c r="K98" s="119">
        <f t="shared" si="17"/>
        <v>0.10699998735851501</v>
      </c>
      <c r="L98" s="96">
        <v>1.6401662056210853E-2</v>
      </c>
      <c r="M98" s="90">
        <f>INDEX('Pace of change parameters'!$E$20:$I$20,1,$B$6)</f>
        <v>1.1119783131080974E-2</v>
      </c>
      <c r="N98" s="101">
        <f>IF(INDEX('Pace of change parameters'!$E$28:$I$28,1,$B$6)=1,(1+L98)*D98,D98)</f>
        <v>41984.503454555903</v>
      </c>
      <c r="O98" s="87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1">
        <v>1.6401662056210853E-2</v>
      </c>
      <c r="Q98" s="51">
        <v>1.1119783131080974E-2</v>
      </c>
      <c r="R98" s="9">
        <f>IF(INDEX('Pace of change parameters'!$E$29:$I$29,1,$B$6)=1,D98*(1+P98),D98)</f>
        <v>41984.503454555903</v>
      </c>
      <c r="S98" s="96">
        <f>IF(P98&lt;INDEX('Pace of change parameters'!$E$22:$I$22,1,$B$6),INDEX('Pace of change parameters'!$E$22:$I$22,1,$B$6),P98)</f>
        <v>1.84E-2</v>
      </c>
      <c r="T98" s="125">
        <v>1.3107736421376748E-2</v>
      </c>
      <c r="U98" s="110">
        <f t="shared" si="11"/>
        <v>42067.048799999997</v>
      </c>
      <c r="V98" s="124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0</v>
      </c>
      <c r="W98" s="125">
        <f>MIN(S98, S98+(INDEX('Pace of change parameters'!$E$25:$I$25,1,$B$6)-S98)*(1-V98))</f>
        <v>0.01</v>
      </c>
      <c r="X98" s="125">
        <v>4.7513882419387699E-3</v>
      </c>
      <c r="Y98" s="101">
        <f t="shared" si="12"/>
        <v>41720.07</v>
      </c>
      <c r="Z98" s="90">
        <v>0</v>
      </c>
      <c r="AA98" s="92">
        <f t="shared" si="15"/>
        <v>38713.933207227761</v>
      </c>
      <c r="AB98" s="92">
        <f>IF(INDEX('Pace of change parameters'!$E$27:$I$27,1,$B$6)=1,MAX(AA98,Y98),Y98)</f>
        <v>41720.07</v>
      </c>
      <c r="AC98" s="90">
        <f t="shared" si="13"/>
        <v>1.0000000000000009E-2</v>
      </c>
      <c r="AD98" s="136">
        <v>4.7513882419387699E-3</v>
      </c>
      <c r="AE98" s="50">
        <v>41720</v>
      </c>
      <c r="AF98" s="50">
        <v>127.35129893996506</v>
      </c>
      <c r="AG98" s="15">
        <f t="shared" si="14"/>
        <v>9.9983053719707726E-3</v>
      </c>
      <c r="AH98" s="15">
        <f t="shared" si="14"/>
        <v>4.7497024202902693E-3</v>
      </c>
      <c r="AI98" s="50"/>
      <c r="AJ98" s="50">
        <v>38713.933207227761</v>
      </c>
      <c r="AK98" s="50">
        <v>118.17520807803218</v>
      </c>
      <c r="AL98" s="15">
        <f t="shared" si="16"/>
        <v>7.7648188745932378E-2</v>
      </c>
      <c r="AM98" s="52">
        <f t="shared" si="16"/>
        <v>7.7648188745932378E-2</v>
      </c>
    </row>
    <row r="99" spans="1:39" x14ac:dyDescent="0.2">
      <c r="A99" s="178" t="s">
        <v>245</v>
      </c>
      <c r="B99" s="178" t="s">
        <v>246</v>
      </c>
      <c r="D99" s="61">
        <v>12458</v>
      </c>
      <c r="E99" s="66">
        <v>127.2721390795936</v>
      </c>
      <c r="F99" s="49"/>
      <c r="G99" s="81">
        <v>11836.784755529095</v>
      </c>
      <c r="H99" s="74">
        <v>120.27191916595815</v>
      </c>
      <c r="I99" s="83"/>
      <c r="J99" s="96">
        <f t="shared" si="17"/>
        <v>5.2481755586602841E-2</v>
      </c>
      <c r="K99" s="119">
        <f t="shared" si="17"/>
        <v>5.8203277724172109E-2</v>
      </c>
      <c r="L99" s="96">
        <v>1.6616452495857414E-2</v>
      </c>
      <c r="M99" s="90">
        <f>INDEX('Pace of change parameters'!$E$20:$I$20,1,$B$6)</f>
        <v>1.1119783131080974E-2</v>
      </c>
      <c r="N99" s="101">
        <f>IF(INDEX('Pace of change parameters'!$E$28:$I$28,1,$B$6)=1,(1+L99)*D99,D99)</f>
        <v>12665.007765193392</v>
      </c>
      <c r="O99" s="87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1">
        <v>1.6616452495857414E-2</v>
      </c>
      <c r="Q99" s="51">
        <v>1.1119783131080974E-2</v>
      </c>
      <c r="R99" s="9">
        <f>IF(INDEX('Pace of change parameters'!$E$29:$I$29,1,$B$6)=1,D99*(1+P99),D99)</f>
        <v>12665.007765193392</v>
      </c>
      <c r="S99" s="96">
        <f>IF(P99&lt;INDEX('Pace of change parameters'!$E$22:$I$22,1,$B$6),INDEX('Pace of change parameters'!$E$22:$I$22,1,$B$6),P99)</f>
        <v>1.84E-2</v>
      </c>
      <c r="T99" s="125">
        <v>1.2893687302280687E-2</v>
      </c>
      <c r="U99" s="110">
        <f t="shared" si="11"/>
        <v>12687.227199999999</v>
      </c>
      <c r="V99" s="124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0.9503648882679433</v>
      </c>
      <c r="W99" s="125">
        <f>MIN(S99, S99+(INDEX('Pace of change parameters'!$E$25:$I$25,1,$B$6)-S99)*(1-V99))</f>
        <v>1.7983065061450722E-2</v>
      </c>
      <c r="X99" s="125">
        <v>1.2479006658847602E-2</v>
      </c>
      <c r="Y99" s="101">
        <f t="shared" si="12"/>
        <v>12682.033024535553</v>
      </c>
      <c r="Z99" s="90">
        <v>0</v>
      </c>
      <c r="AA99" s="92">
        <f t="shared" si="15"/>
        <v>12216.93460414451</v>
      </c>
      <c r="AB99" s="92">
        <f>IF(INDEX('Pace of change parameters'!$E$27:$I$27,1,$B$6)=1,MAX(AA99,Y99),Y99)</f>
        <v>12682.033024535553</v>
      </c>
      <c r="AC99" s="90">
        <f t="shared" si="13"/>
        <v>1.7983065061450754E-2</v>
      </c>
      <c r="AD99" s="136">
        <v>1.2479006658847602E-2</v>
      </c>
      <c r="AE99" s="50">
        <v>12682</v>
      </c>
      <c r="AF99" s="50">
        <v>128.86003339295343</v>
      </c>
      <c r="AG99" s="15">
        <f t="shared" si="14"/>
        <v>1.7980414191684169E-2</v>
      </c>
      <c r="AH99" s="15">
        <f t="shared" si="14"/>
        <v>1.2476370121875524E-2</v>
      </c>
      <c r="AI99" s="50"/>
      <c r="AJ99" s="50">
        <v>12216.93460414451</v>
      </c>
      <c r="AK99" s="50">
        <v>124.13456876278109</v>
      </c>
      <c r="AL99" s="15">
        <f t="shared" si="16"/>
        <v>3.8067273905004084E-2</v>
      </c>
      <c r="AM99" s="52">
        <f t="shared" si="16"/>
        <v>3.8067273905004084E-2</v>
      </c>
    </row>
    <row r="100" spans="1:39" x14ac:dyDescent="0.2">
      <c r="A100" s="178" t="s">
        <v>247</v>
      </c>
      <c r="B100" s="178" t="s">
        <v>248</v>
      </c>
      <c r="D100" s="61">
        <v>13104</v>
      </c>
      <c r="E100" s="66">
        <v>127.32707086652192</v>
      </c>
      <c r="F100" s="49"/>
      <c r="G100" s="81">
        <v>13066.96804878856</v>
      </c>
      <c r="H100" s="74">
        <v>126.4372769495675</v>
      </c>
      <c r="I100" s="83"/>
      <c r="J100" s="96">
        <f t="shared" si="17"/>
        <v>2.8340125324537446E-3</v>
      </c>
      <c r="K100" s="119">
        <f t="shared" si="17"/>
        <v>7.0374334090517188E-3</v>
      </c>
      <c r="L100" s="96">
        <v>1.5357934163096276E-2</v>
      </c>
      <c r="M100" s="90">
        <f>INDEX('Pace of change parameters'!$E$20:$I$20,1,$B$6)</f>
        <v>1.1119783131080974E-2</v>
      </c>
      <c r="N100" s="101">
        <f>IF(INDEX('Pace of change parameters'!$E$28:$I$28,1,$B$6)=1,(1+L100)*D100,D100)</f>
        <v>13305.250369273213</v>
      </c>
      <c r="O100" s="87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1">
        <v>1.5357934163096276E-2</v>
      </c>
      <c r="Q100" s="51">
        <v>1.1119783131080974E-2</v>
      </c>
      <c r="R100" s="9">
        <f>IF(INDEX('Pace of change parameters'!$E$29:$I$29,1,$B$6)=1,D100*(1+P100),D100)</f>
        <v>13305.250369273213</v>
      </c>
      <c r="S100" s="96">
        <f>IF(P100&lt;INDEX('Pace of change parameters'!$E$22:$I$22,1,$B$6),INDEX('Pace of change parameters'!$E$22:$I$22,1,$B$6),P100)</f>
        <v>1.84E-2</v>
      </c>
      <c r="T100" s="125">
        <v>1.4149151244322589E-2</v>
      </c>
      <c r="U100" s="110">
        <f t="shared" si="11"/>
        <v>13345.113599999999</v>
      </c>
      <c r="V100" s="124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5">
        <f>MIN(S100, S100+(INDEX('Pace of change parameters'!$E$25:$I$25,1,$B$6)-S100)*(1-V100))</f>
        <v>1.84E-2</v>
      </c>
      <c r="X100" s="125">
        <v>1.4149151244322589E-2</v>
      </c>
      <c r="Y100" s="101">
        <f t="shared" si="12"/>
        <v>13345.113599999999</v>
      </c>
      <c r="Z100" s="90">
        <v>0</v>
      </c>
      <c r="AA100" s="92">
        <f t="shared" si="15"/>
        <v>13486.626429692131</v>
      </c>
      <c r="AB100" s="92">
        <f>IF(INDEX('Pace of change parameters'!$E$27:$I$27,1,$B$6)=1,MAX(AA100,Y100),Y100)</f>
        <v>13345.113599999999</v>
      </c>
      <c r="AC100" s="90">
        <f t="shared" si="13"/>
        <v>1.8399999999999972E-2</v>
      </c>
      <c r="AD100" s="136">
        <v>1.4149151244322589E-2</v>
      </c>
      <c r="AE100" s="50">
        <v>13345</v>
      </c>
      <c r="AF100" s="50">
        <v>129.12754164485835</v>
      </c>
      <c r="AG100" s="15">
        <f t="shared" si="14"/>
        <v>1.8391330891330826E-2</v>
      </c>
      <c r="AH100" s="15">
        <f t="shared" si="14"/>
        <v>1.4140518320914452E-2</v>
      </c>
      <c r="AI100" s="50"/>
      <c r="AJ100" s="50">
        <v>13486.626429692131</v>
      </c>
      <c r="AK100" s="50">
        <v>130.49793300477467</v>
      </c>
      <c r="AL100" s="15">
        <f t="shared" si="16"/>
        <v>-1.0501249547501867E-2</v>
      </c>
      <c r="AM100" s="52">
        <f t="shared" si="16"/>
        <v>-1.0501249547501756E-2</v>
      </c>
    </row>
    <row r="101" spans="1:39" x14ac:dyDescent="0.2">
      <c r="A101" s="178" t="s">
        <v>249</v>
      </c>
      <c r="B101" s="178" t="s">
        <v>250</v>
      </c>
      <c r="D101" s="61">
        <v>49131</v>
      </c>
      <c r="E101" s="66">
        <v>126.50250234943066</v>
      </c>
      <c r="F101" s="49"/>
      <c r="G101" s="81">
        <v>50991.948813521587</v>
      </c>
      <c r="H101" s="74">
        <v>130.52332740886621</v>
      </c>
      <c r="I101" s="83"/>
      <c r="J101" s="96">
        <f t="shared" si="17"/>
        <v>-3.6494953749014569E-2</v>
      </c>
      <c r="K101" s="119">
        <f t="shared" si="17"/>
        <v>-3.0805413402006376E-2</v>
      </c>
      <c r="L101" s="96">
        <v>1.7090490626767263E-2</v>
      </c>
      <c r="M101" s="90">
        <f>INDEX('Pace of change parameters'!$E$20:$I$20,1,$B$6)</f>
        <v>1.1119783131080974E-2</v>
      </c>
      <c r="N101" s="101">
        <f>IF(INDEX('Pace of change parameters'!$E$28:$I$28,1,$B$6)=1,(1+L101)*D101,D101)</f>
        <v>49970.672894983705</v>
      </c>
      <c r="O101" s="87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4.1467386115416296E-2</v>
      </c>
      <c r="P101" s="51">
        <v>2.0797884709114589E-2</v>
      </c>
      <c r="Q101" s="51">
        <v>1.4805413402006362E-2</v>
      </c>
      <c r="R101" s="9">
        <f>IF(INDEX('Pace of change parameters'!$E$29:$I$29,1,$B$6)=1,D101*(1+P101),D101)</f>
        <v>50152.820873643512</v>
      </c>
      <c r="S101" s="96">
        <f>IF(P101&lt;INDEX('Pace of change parameters'!$E$22:$I$22,1,$B$6),INDEX('Pace of change parameters'!$E$22:$I$22,1,$B$6),P101)</f>
        <v>2.0797884709114589E-2</v>
      </c>
      <c r="T101" s="125">
        <v>1.4805413402006362E-2</v>
      </c>
      <c r="U101" s="110">
        <f t="shared" si="11"/>
        <v>50152.820873643512</v>
      </c>
      <c r="V101" s="124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5">
        <f>MIN(S101, S101+(INDEX('Pace of change parameters'!$E$25:$I$25,1,$B$6)-S101)*(1-V101))</f>
        <v>2.0797884709114589E-2</v>
      </c>
      <c r="X101" s="125">
        <v>1.4805413402006362E-2</v>
      </c>
      <c r="Y101" s="101">
        <f t="shared" si="12"/>
        <v>50152.820873643512</v>
      </c>
      <c r="Z101" s="90">
        <v>0</v>
      </c>
      <c r="AA101" s="92">
        <f t="shared" si="15"/>
        <v>52629.604817447005</v>
      </c>
      <c r="AB101" s="92">
        <f>IF(INDEX('Pace of change parameters'!$E$27:$I$27,1,$B$6)=1,MAX(AA101,Y101),Y101)</f>
        <v>50152.820873643512</v>
      </c>
      <c r="AC101" s="90">
        <f t="shared" si="13"/>
        <v>2.0797884709114589E-2</v>
      </c>
      <c r="AD101" s="136">
        <v>1.4805413402006362E-2</v>
      </c>
      <c r="AE101" s="50">
        <v>50153</v>
      </c>
      <c r="AF101" s="50">
        <v>128.37588270015328</v>
      </c>
      <c r="AG101" s="15">
        <f t="shared" si="14"/>
        <v>2.0801530601860296E-2</v>
      </c>
      <c r="AH101" s="15">
        <f t="shared" si="14"/>
        <v>1.4809037891976962E-2</v>
      </c>
      <c r="AI101" s="50"/>
      <c r="AJ101" s="50">
        <v>52629.604817447005</v>
      </c>
      <c r="AK101" s="50">
        <v>134.71521094650367</v>
      </c>
      <c r="AL101" s="15">
        <f t="shared" si="16"/>
        <v>-4.7057256577119455E-2</v>
      </c>
      <c r="AM101" s="52">
        <f t="shared" si="16"/>
        <v>-4.7057256577119455E-2</v>
      </c>
    </row>
    <row r="102" spans="1:39" x14ac:dyDescent="0.2">
      <c r="A102" s="178" t="s">
        <v>251</v>
      </c>
      <c r="B102" s="178" t="s">
        <v>252</v>
      </c>
      <c r="D102" s="61">
        <v>36425</v>
      </c>
      <c r="E102" s="66">
        <v>147.21842181642265</v>
      </c>
      <c r="F102" s="49"/>
      <c r="G102" s="81">
        <v>33022.566585112465</v>
      </c>
      <c r="H102" s="74">
        <v>132.56273438407692</v>
      </c>
      <c r="I102" s="83"/>
      <c r="J102" s="96">
        <f t="shared" si="17"/>
        <v>0.10303358480989333</v>
      </c>
      <c r="K102" s="119">
        <f t="shared" si="17"/>
        <v>0.11055661683836027</v>
      </c>
      <c r="L102" s="96">
        <v>1.8015934452187743E-2</v>
      </c>
      <c r="M102" s="90">
        <f>INDEX('Pace of change parameters'!$E$20:$I$20,1,$B$6)</f>
        <v>1.1119783131080974E-2</v>
      </c>
      <c r="N102" s="101">
        <f>IF(INDEX('Pace of change parameters'!$E$28:$I$28,1,$B$6)=1,(1+L102)*D102,D102)</f>
        <v>37081.23041242094</v>
      </c>
      <c r="O102" s="87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1">
        <v>1.8015934452187743E-2</v>
      </c>
      <c r="Q102" s="51">
        <v>1.1119783131080974E-2</v>
      </c>
      <c r="R102" s="9">
        <f>IF(INDEX('Pace of change parameters'!$E$29:$I$29,1,$B$6)=1,D102*(1+P102),D102)</f>
        <v>37081.23041242094</v>
      </c>
      <c r="S102" s="96">
        <f>IF(P102&lt;INDEX('Pace of change parameters'!$E$22:$I$22,1,$B$6),INDEX('Pace of change parameters'!$E$22:$I$22,1,$B$6),P102)</f>
        <v>1.84E-2</v>
      </c>
      <c r="T102" s="125">
        <v>1.1501246976851842E-2</v>
      </c>
      <c r="U102" s="110">
        <f t="shared" si="11"/>
        <v>37095.22</v>
      </c>
      <c r="V102" s="124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0</v>
      </c>
      <c r="W102" s="125">
        <f>MIN(S102, S102+(INDEX('Pace of change parameters'!$E$25:$I$25,1,$B$6)-S102)*(1-V102))</f>
        <v>0.01</v>
      </c>
      <c r="X102" s="125">
        <v>3.1581494958958789E-3</v>
      </c>
      <c r="Y102" s="101">
        <f t="shared" si="12"/>
        <v>36789.25</v>
      </c>
      <c r="Z102" s="90">
        <v>0</v>
      </c>
      <c r="AA102" s="92">
        <f t="shared" si="15"/>
        <v>34083.118411262643</v>
      </c>
      <c r="AB102" s="92">
        <f>IF(INDEX('Pace of change parameters'!$E$27:$I$27,1,$B$6)=1,MAX(AA102,Y102),Y102)</f>
        <v>36789.25</v>
      </c>
      <c r="AC102" s="90">
        <f t="shared" si="13"/>
        <v>1.0000000000000009E-2</v>
      </c>
      <c r="AD102" s="136">
        <v>3.1581494958958789E-3</v>
      </c>
      <c r="AE102" s="50">
        <v>36789</v>
      </c>
      <c r="AF102" s="50">
        <v>147.6823560242114</v>
      </c>
      <c r="AG102" s="15">
        <f t="shared" si="14"/>
        <v>9.9931365820178364E-3</v>
      </c>
      <c r="AH102" s="15">
        <f t="shared" si="14"/>
        <v>3.1513325714580542E-3</v>
      </c>
      <c r="AI102" s="50"/>
      <c r="AJ102" s="50">
        <v>34083.118411262643</v>
      </c>
      <c r="AK102" s="50">
        <v>136.82011545917109</v>
      </c>
      <c r="AL102" s="15">
        <f t="shared" si="16"/>
        <v>7.9390669482966247E-2</v>
      </c>
      <c r="AM102" s="52">
        <f t="shared" si="16"/>
        <v>7.9390669482966025E-2</v>
      </c>
    </row>
    <row r="103" spans="1:39" x14ac:dyDescent="0.2">
      <c r="A103" s="178" t="s">
        <v>253</v>
      </c>
      <c r="B103" s="178" t="s">
        <v>254</v>
      </c>
      <c r="D103" s="61">
        <v>29672</v>
      </c>
      <c r="E103" s="66">
        <v>125.99855875396489</v>
      </c>
      <c r="F103" s="49"/>
      <c r="G103" s="81">
        <v>29162.725623789789</v>
      </c>
      <c r="H103" s="74">
        <v>123.16023798357473</v>
      </c>
      <c r="I103" s="83"/>
      <c r="J103" s="96">
        <f t="shared" si="17"/>
        <v>1.7463195408414345E-2</v>
      </c>
      <c r="K103" s="119">
        <f t="shared" si="17"/>
        <v>2.3045755812591828E-2</v>
      </c>
      <c r="L103" s="96">
        <v>1.6667538854001407E-2</v>
      </c>
      <c r="M103" s="90">
        <f>INDEX('Pace of change parameters'!$E$20:$I$20,1,$B$6)</f>
        <v>1.1119783131080974E-2</v>
      </c>
      <c r="N103" s="101">
        <f>IF(INDEX('Pace of change parameters'!$E$28:$I$28,1,$B$6)=1,(1+L103)*D103,D103)</f>
        <v>30166.559212875931</v>
      </c>
      <c r="O103" s="87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1">
        <v>1.6667538854001407E-2</v>
      </c>
      <c r="Q103" s="51">
        <v>1.1119783131080974E-2</v>
      </c>
      <c r="R103" s="9">
        <f>IF(INDEX('Pace of change parameters'!$E$29:$I$29,1,$B$6)=1,D103*(1+P103),D103)</f>
        <v>30166.559212875931</v>
      </c>
      <c r="S103" s="96">
        <f>IF(P103&lt;INDEX('Pace of change parameters'!$E$22:$I$22,1,$B$6),INDEX('Pace of change parameters'!$E$22:$I$22,1,$B$6),P103)</f>
        <v>1.84E-2</v>
      </c>
      <c r="T103" s="125">
        <v>1.2842790575775975E-2</v>
      </c>
      <c r="U103" s="110">
        <f t="shared" si="11"/>
        <v>30217.964799999998</v>
      </c>
      <c r="V103" s="124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5">
        <f>MIN(S103, S103+(INDEX('Pace of change parameters'!$E$25:$I$25,1,$B$6)-S103)*(1-V103))</f>
        <v>1.84E-2</v>
      </c>
      <c r="X103" s="125">
        <v>1.2842790575775975E-2</v>
      </c>
      <c r="Y103" s="101">
        <f t="shared" si="12"/>
        <v>30217.964799999998</v>
      </c>
      <c r="Z103" s="90">
        <v>0</v>
      </c>
      <c r="AA103" s="92">
        <f t="shared" si="15"/>
        <v>30099.314905428797</v>
      </c>
      <c r="AB103" s="92">
        <f>IF(INDEX('Pace of change parameters'!$E$27:$I$27,1,$B$6)=1,MAX(AA103,Y103),Y103)</f>
        <v>30217.964799999998</v>
      </c>
      <c r="AC103" s="90">
        <f t="shared" si="13"/>
        <v>1.8399999999999972E-2</v>
      </c>
      <c r="AD103" s="136">
        <v>1.2842790575775975E-2</v>
      </c>
      <c r="AE103" s="50">
        <v>30218</v>
      </c>
      <c r="AF103" s="50">
        <v>127.61688051379132</v>
      </c>
      <c r="AG103" s="15">
        <f t="shared" si="14"/>
        <v>1.8401186303585781E-2</v>
      </c>
      <c r="AH103" s="15">
        <f t="shared" si="14"/>
        <v>1.2843970405935323E-2</v>
      </c>
      <c r="AI103" s="50"/>
      <c r="AJ103" s="50">
        <v>30099.314905428797</v>
      </c>
      <c r="AK103" s="50">
        <v>127.11564874687552</v>
      </c>
      <c r="AL103" s="15">
        <f t="shared" si="16"/>
        <v>3.9431161454706043E-3</v>
      </c>
      <c r="AM103" s="52">
        <f t="shared" si="16"/>
        <v>3.9431161454708263E-3</v>
      </c>
    </row>
    <row r="104" spans="1:39" x14ac:dyDescent="0.2">
      <c r="A104" s="178" t="s">
        <v>255</v>
      </c>
      <c r="B104" s="178" t="s">
        <v>256</v>
      </c>
      <c r="D104" s="61">
        <v>25754</v>
      </c>
      <c r="E104" s="66">
        <v>135.32147004752855</v>
      </c>
      <c r="F104" s="49"/>
      <c r="G104" s="81">
        <v>24560.138554586407</v>
      </c>
      <c r="H104" s="74">
        <v>128.43962817635372</v>
      </c>
      <c r="I104" s="83"/>
      <c r="J104" s="96">
        <f t="shared" si="17"/>
        <v>4.860971947532633E-2</v>
      </c>
      <c r="K104" s="119">
        <f t="shared" si="17"/>
        <v>5.3580362765654588E-2</v>
      </c>
      <c r="L104" s="96">
        <v>1.5912715785046272E-2</v>
      </c>
      <c r="M104" s="90">
        <f>INDEX('Pace of change parameters'!$E$20:$I$20,1,$B$6)</f>
        <v>1.1119783131080974E-2</v>
      </c>
      <c r="N104" s="101">
        <f>IF(INDEX('Pace of change parameters'!$E$28:$I$28,1,$B$6)=1,(1+L104)*D104,D104)</f>
        <v>26163.816082328081</v>
      </c>
      <c r="O104" s="87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1">
        <v>1.5912715785046272E-2</v>
      </c>
      <c r="Q104" s="51">
        <v>1.1119783131080974E-2</v>
      </c>
      <c r="R104" s="9">
        <f>IF(INDEX('Pace of change parameters'!$E$29:$I$29,1,$B$6)=1,D104*(1+P104),D104)</f>
        <v>26163.816082328081</v>
      </c>
      <c r="S104" s="96">
        <f>IF(P104&lt;INDEX('Pace of change parameters'!$E$22:$I$22,1,$B$6),INDEX('Pace of change parameters'!$E$22:$I$22,1,$B$6),P104)</f>
        <v>1.84E-2</v>
      </c>
      <c r="T104" s="125">
        <v>1.3595332690538919E-2</v>
      </c>
      <c r="U104" s="110">
        <f t="shared" si="11"/>
        <v>26227.873599999999</v>
      </c>
      <c r="V104" s="124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5">
        <f>MIN(S104, S104+(INDEX('Pace of change parameters'!$E$25:$I$25,1,$B$6)-S104)*(1-V104))</f>
        <v>1.84E-2</v>
      </c>
      <c r="X104" s="125">
        <v>1.3595332690538919E-2</v>
      </c>
      <c r="Y104" s="101">
        <f t="shared" si="12"/>
        <v>26227.873599999999</v>
      </c>
      <c r="Z104" s="90">
        <v>0</v>
      </c>
      <c r="AA104" s="92">
        <f t="shared" si="15"/>
        <v>25348.91127845793</v>
      </c>
      <c r="AB104" s="92">
        <f>IF(INDEX('Pace of change parameters'!$E$27:$I$27,1,$B$6)=1,MAX(AA104,Y104),Y104)</f>
        <v>26227.873599999999</v>
      </c>
      <c r="AC104" s="90">
        <f t="shared" si="13"/>
        <v>1.8399999999999972E-2</v>
      </c>
      <c r="AD104" s="136">
        <v>1.3595332690538919E-2</v>
      </c>
      <c r="AE104" s="50">
        <v>26228</v>
      </c>
      <c r="AF104" s="50">
        <v>137.16187147406484</v>
      </c>
      <c r="AG104" s="15">
        <f t="shared" si="14"/>
        <v>1.8404907975460016E-2</v>
      </c>
      <c r="AH104" s="15">
        <f t="shared" si="14"/>
        <v>1.3600217510864265E-2</v>
      </c>
      <c r="AI104" s="50"/>
      <c r="AJ104" s="50">
        <v>25348.91127845793</v>
      </c>
      <c r="AK104" s="50">
        <v>132.5645916876361</v>
      </c>
      <c r="AL104" s="15">
        <f t="shared" si="16"/>
        <v>3.4679545479696428E-2</v>
      </c>
      <c r="AM104" s="52">
        <f t="shared" si="16"/>
        <v>3.4679545479696205E-2</v>
      </c>
    </row>
    <row r="105" spans="1:39" x14ac:dyDescent="0.2">
      <c r="A105" s="178" t="s">
        <v>257</v>
      </c>
      <c r="B105" s="178" t="s">
        <v>258</v>
      </c>
      <c r="D105" s="61">
        <v>29784</v>
      </c>
      <c r="E105" s="66">
        <v>103.91862979225816</v>
      </c>
      <c r="F105" s="49"/>
      <c r="G105" s="81">
        <v>33416.980830587643</v>
      </c>
      <c r="H105" s="74">
        <v>115.05255474370018</v>
      </c>
      <c r="I105" s="83"/>
      <c r="J105" s="96">
        <f t="shared" si="17"/>
        <v>-0.10871660875067024</v>
      </c>
      <c r="K105" s="119">
        <f t="shared" si="17"/>
        <v>-9.6772513885022393E-2</v>
      </c>
      <c r="L105" s="96">
        <v>2.4669806309816966E-2</v>
      </c>
      <c r="M105" s="90">
        <f>INDEX('Pace of change parameters'!$E$20:$I$20,1,$B$6)</f>
        <v>1.1119783131080974E-2</v>
      </c>
      <c r="N105" s="101">
        <f>IF(INDEX('Pace of change parameters'!$E$28:$I$28,1,$B$6)=1,(1+L105)*D105,D105)</f>
        <v>30518.765511131587</v>
      </c>
      <c r="O105" s="87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0.78366967597148862</v>
      </c>
      <c r="P105" s="51">
        <v>9.5255953788387915E-2</v>
      </c>
      <c r="Q105" s="51">
        <v>8.0772513885022379E-2</v>
      </c>
      <c r="R105" s="9">
        <f>IF(INDEX('Pace of change parameters'!$E$29:$I$29,1,$B$6)=1,D105*(1+P105),D105)</f>
        <v>32621.103327633347</v>
      </c>
      <c r="S105" s="96">
        <f>IF(P105&lt;INDEX('Pace of change parameters'!$E$22:$I$22,1,$B$6),INDEX('Pace of change parameters'!$E$22:$I$22,1,$B$6),P105)</f>
        <v>9.5255953788387915E-2</v>
      </c>
      <c r="T105" s="125">
        <v>8.0772513885022379E-2</v>
      </c>
      <c r="U105" s="110">
        <f t="shared" si="11"/>
        <v>32621.103327633347</v>
      </c>
      <c r="V105" s="124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5">
        <f>MIN(S105, S105+(INDEX('Pace of change parameters'!$E$25:$I$25,1,$B$6)-S105)*(1-V105))</f>
        <v>9.5255953788387915E-2</v>
      </c>
      <c r="X105" s="125">
        <v>8.0772513885022379E-2</v>
      </c>
      <c r="Y105" s="101">
        <f t="shared" si="12"/>
        <v>32621.103327633347</v>
      </c>
      <c r="Z105" s="90">
        <v>0</v>
      </c>
      <c r="AA105" s="92">
        <f t="shared" si="15"/>
        <v>34490.199653629781</v>
      </c>
      <c r="AB105" s="92">
        <f>IF(INDEX('Pace of change parameters'!$E$27:$I$27,1,$B$6)=1,MAX(AA105,Y105),Y105)</f>
        <v>32621.103327633347</v>
      </c>
      <c r="AC105" s="90">
        <f t="shared" si="13"/>
        <v>9.5255953788387915E-2</v>
      </c>
      <c r="AD105" s="136">
        <v>8.0772513885022379E-2</v>
      </c>
      <c r="AE105" s="50">
        <v>32621</v>
      </c>
      <c r="AF105" s="50">
        <v>112.31204300954928</v>
      </c>
      <c r="AG105" s="15">
        <f t="shared" ref="AG105:AH136" si="18">AE105/D105 - 1</f>
        <v>9.5252484555466088E-2</v>
      </c>
      <c r="AH105" s="15">
        <f t="shared" si="18"/>
        <v>8.0769090528524545E-2</v>
      </c>
      <c r="AI105" s="50"/>
      <c r="AJ105" s="50">
        <v>34490.199653629781</v>
      </c>
      <c r="AK105" s="50">
        <v>118.74757937851108</v>
      </c>
      <c r="AL105" s="15">
        <f t="shared" si="16"/>
        <v>-5.41950951980954E-2</v>
      </c>
      <c r="AM105" s="52">
        <f t="shared" si="16"/>
        <v>-5.41950951980954E-2</v>
      </c>
    </row>
    <row r="106" spans="1:39" x14ac:dyDescent="0.2">
      <c r="A106" s="178" t="s">
        <v>259</v>
      </c>
      <c r="B106" s="178" t="s">
        <v>260</v>
      </c>
      <c r="D106" s="61">
        <v>80720</v>
      </c>
      <c r="E106" s="66">
        <v>121.26024497675104</v>
      </c>
      <c r="F106" s="49"/>
      <c r="G106" s="81">
        <v>81252.611251143549</v>
      </c>
      <c r="H106" s="74">
        <v>121.10759600763673</v>
      </c>
      <c r="I106" s="83"/>
      <c r="J106" s="96">
        <f t="shared" si="17"/>
        <v>-6.5550047308301496E-3</v>
      </c>
      <c r="K106" s="119">
        <f t="shared" si="17"/>
        <v>1.2604409149090667E-3</v>
      </c>
      <c r="L106" s="96">
        <v>1.9074276579660321E-2</v>
      </c>
      <c r="M106" s="90">
        <f>INDEX('Pace of change parameters'!$E$20:$I$20,1,$B$6)</f>
        <v>1.1119783131080974E-2</v>
      </c>
      <c r="N106" s="101">
        <f>IF(INDEX('Pace of change parameters'!$E$28:$I$28,1,$B$6)=1,(1+L106)*D106,D106)</f>
        <v>82259.675605510187</v>
      </c>
      <c r="O106" s="87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1">
        <v>1.9074276579660321E-2</v>
      </c>
      <c r="Q106" s="51">
        <v>1.1119783131080974E-2</v>
      </c>
      <c r="R106" s="9">
        <f>IF(INDEX('Pace of change parameters'!$E$29:$I$29,1,$B$6)=1,D106*(1+P106),D106)</f>
        <v>82259.675605510187</v>
      </c>
      <c r="S106" s="96">
        <f>IF(P106&lt;INDEX('Pace of change parameters'!$E$22:$I$22,1,$B$6),INDEX('Pace of change parameters'!$E$22:$I$22,1,$B$6),P106)</f>
        <v>1.9074276579660321E-2</v>
      </c>
      <c r="T106" s="125">
        <v>1.1119783131080974E-2</v>
      </c>
      <c r="U106" s="110">
        <f t="shared" si="11"/>
        <v>82259.675605510187</v>
      </c>
      <c r="V106" s="124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5">
        <f>MIN(S106, S106+(INDEX('Pace of change parameters'!$E$25:$I$25,1,$B$6)-S106)*(1-V106))</f>
        <v>1.9074276579660321E-2</v>
      </c>
      <c r="X106" s="125">
        <v>1.1119783131080974E-2</v>
      </c>
      <c r="Y106" s="101">
        <f t="shared" si="12"/>
        <v>82259.675605510187</v>
      </c>
      <c r="Z106" s="90">
        <v>0</v>
      </c>
      <c r="AA106" s="92">
        <f t="shared" si="15"/>
        <v>83862.117844756402</v>
      </c>
      <c r="AB106" s="92">
        <f>IF(INDEX('Pace of change parameters'!$E$27:$I$27,1,$B$6)=1,MAX(AA106,Y106),Y106)</f>
        <v>82259.675605510187</v>
      </c>
      <c r="AC106" s="90">
        <f t="shared" si="13"/>
        <v>1.9074276579660321E-2</v>
      </c>
      <c r="AD106" s="136">
        <v>1.1119783131080974E-2</v>
      </c>
      <c r="AE106" s="50">
        <v>82260</v>
      </c>
      <c r="AF106" s="50">
        <v>122.60911611561271</v>
      </c>
      <c r="AG106" s="15">
        <f t="shared" si="18"/>
        <v>1.9078295341922624E-2</v>
      </c>
      <c r="AH106" s="15">
        <f t="shared" si="18"/>
        <v>1.1123770524464005E-2</v>
      </c>
      <c r="AI106" s="50"/>
      <c r="AJ106" s="50">
        <v>83862.117844756402</v>
      </c>
      <c r="AK106" s="50">
        <v>124.99708417856714</v>
      </c>
      <c r="AL106" s="15">
        <f t="shared" si="16"/>
        <v>-1.9104190138892085E-2</v>
      </c>
      <c r="AM106" s="52">
        <f t="shared" si="16"/>
        <v>-1.9104190138891974E-2</v>
      </c>
    </row>
    <row r="107" spans="1:39" x14ac:dyDescent="0.2">
      <c r="A107" s="178" t="s">
        <v>261</v>
      </c>
      <c r="B107" s="178" t="s">
        <v>262</v>
      </c>
      <c r="D107" s="61">
        <v>16852</v>
      </c>
      <c r="E107" s="66">
        <v>127.76836200379184</v>
      </c>
      <c r="F107" s="49"/>
      <c r="G107" s="81">
        <v>16116.257344375936</v>
      </c>
      <c r="H107" s="74">
        <v>121.4743716243206</v>
      </c>
      <c r="I107" s="83"/>
      <c r="J107" s="96">
        <f t="shared" si="17"/>
        <v>4.565220323196284E-2</v>
      </c>
      <c r="K107" s="119">
        <f t="shared" si="17"/>
        <v>5.1813319100233235E-2</v>
      </c>
      <c r="L107" s="96">
        <v>1.7077429584955617E-2</v>
      </c>
      <c r="M107" s="90">
        <f>INDEX('Pace of change parameters'!$E$20:$I$20,1,$B$6)</f>
        <v>1.1119783131080974E-2</v>
      </c>
      <c r="N107" s="101">
        <f>IF(INDEX('Pace of change parameters'!$E$28:$I$28,1,$B$6)=1,(1+L107)*D107,D107)</f>
        <v>17139.788843365674</v>
      </c>
      <c r="O107" s="87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1">
        <v>1.7077429584955617E-2</v>
      </c>
      <c r="Q107" s="51">
        <v>1.1119783131080974E-2</v>
      </c>
      <c r="R107" s="9">
        <f>IF(INDEX('Pace of change parameters'!$E$29:$I$29,1,$B$6)=1,D107*(1+P107),D107)</f>
        <v>17139.788843365674</v>
      </c>
      <c r="S107" s="96">
        <f>IF(P107&lt;INDEX('Pace of change parameters'!$E$22:$I$22,1,$B$6),INDEX('Pace of change parameters'!$E$22:$I$22,1,$B$6),P107)</f>
        <v>1.84E-2</v>
      </c>
      <c r="T107" s="125">
        <v>1.2434606439844176E-2</v>
      </c>
      <c r="U107" s="110">
        <f t="shared" si="11"/>
        <v>17162.076799999999</v>
      </c>
      <c r="V107" s="124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5">
        <f>MIN(S107, S107+(INDEX('Pace of change parameters'!$E$25:$I$25,1,$B$6)-S107)*(1-V107))</f>
        <v>1.84E-2</v>
      </c>
      <c r="X107" s="125">
        <v>1.2434606439844176E-2</v>
      </c>
      <c r="Y107" s="101">
        <f t="shared" si="12"/>
        <v>17162.076799999999</v>
      </c>
      <c r="Z107" s="90">
        <v>0</v>
      </c>
      <c r="AA107" s="92">
        <f t="shared" si="15"/>
        <v>16633.846615132061</v>
      </c>
      <c r="AB107" s="92">
        <f>IF(INDEX('Pace of change parameters'!$E$27:$I$27,1,$B$6)=1,MAX(AA107,Y107),Y107)</f>
        <v>17162.076799999999</v>
      </c>
      <c r="AC107" s="90">
        <f t="shared" si="13"/>
        <v>1.8399999999999972E-2</v>
      </c>
      <c r="AD107" s="136">
        <v>1.2434606439844176E-2</v>
      </c>
      <c r="AE107" s="50">
        <v>17162</v>
      </c>
      <c r="AF107" s="50">
        <v>129.35653242991305</v>
      </c>
      <c r="AG107" s="15">
        <f t="shared" si="18"/>
        <v>1.8395442677427098E-2</v>
      </c>
      <c r="AH107" s="15">
        <f t="shared" si="18"/>
        <v>1.2430075812305263E-2</v>
      </c>
      <c r="AI107" s="50"/>
      <c r="AJ107" s="50">
        <v>16633.846615132061</v>
      </c>
      <c r="AK107" s="50">
        <v>125.3756391507126</v>
      </c>
      <c r="AL107" s="15">
        <f t="shared" si="16"/>
        <v>3.1751728694400239E-2</v>
      </c>
      <c r="AM107" s="52">
        <f t="shared" si="16"/>
        <v>3.1751728694400239E-2</v>
      </c>
    </row>
    <row r="108" spans="1:39" x14ac:dyDescent="0.2">
      <c r="A108" s="178" t="s">
        <v>263</v>
      </c>
      <c r="B108" s="178" t="s">
        <v>264</v>
      </c>
      <c r="D108" s="61">
        <v>38378</v>
      </c>
      <c r="E108" s="66">
        <v>131.32017044994174</v>
      </c>
      <c r="F108" s="49"/>
      <c r="G108" s="81">
        <v>35456.362565825781</v>
      </c>
      <c r="H108" s="74">
        <v>120.89435355214793</v>
      </c>
      <c r="I108" s="83"/>
      <c r="J108" s="96">
        <f t="shared" si="17"/>
        <v>8.2400935198869041E-2</v>
      </c>
      <c r="K108" s="119">
        <f t="shared" si="17"/>
        <v>8.6239072309498788E-2</v>
      </c>
      <c r="L108" s="96">
        <v>1.4705161004220368E-2</v>
      </c>
      <c r="M108" s="90">
        <f>INDEX('Pace of change parameters'!$E$20:$I$20,1,$B$6)</f>
        <v>1.1119783131080974E-2</v>
      </c>
      <c r="N108" s="101">
        <f>IF(INDEX('Pace of change parameters'!$E$28:$I$28,1,$B$6)=1,(1+L108)*D108,D108)</f>
        <v>38942.354669019973</v>
      </c>
      <c r="O108" s="87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1">
        <v>1.4705161004220368E-2</v>
      </c>
      <c r="Q108" s="51">
        <v>1.1119783131080974E-2</v>
      </c>
      <c r="R108" s="9">
        <f>IF(INDEX('Pace of change parameters'!$E$29:$I$29,1,$B$6)=1,D108*(1+P108),D108)</f>
        <v>38942.354669019973</v>
      </c>
      <c r="S108" s="96">
        <f>IF(P108&lt;INDEX('Pace of change parameters'!$E$22:$I$22,1,$B$6),INDEX('Pace of change parameters'!$E$22:$I$22,1,$B$6),P108)</f>
        <v>1.84E-2</v>
      </c>
      <c r="T108" s="125">
        <v>1.4801566714816472E-2</v>
      </c>
      <c r="U108" s="110">
        <f t="shared" si="11"/>
        <v>39084.155200000001</v>
      </c>
      <c r="V108" s="124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0.35198129602261929</v>
      </c>
      <c r="W108" s="125">
        <f>MIN(S108, S108+(INDEX('Pace of change parameters'!$E$25:$I$25,1,$B$6)-S108)*(1-V108))</f>
        <v>1.2956642886590002E-2</v>
      </c>
      <c r="X108" s="125">
        <v>9.3774432595170598E-3</v>
      </c>
      <c r="Y108" s="101">
        <f t="shared" si="12"/>
        <v>38875.250040701547</v>
      </c>
      <c r="Z108" s="90">
        <v>0</v>
      </c>
      <c r="AA108" s="92">
        <f t="shared" si="15"/>
        <v>36595.078115718316</v>
      </c>
      <c r="AB108" s="92">
        <f>IF(INDEX('Pace of change parameters'!$E$27:$I$27,1,$B$6)=1,MAX(AA108,Y108),Y108)</f>
        <v>38875.250040701547</v>
      </c>
      <c r="AC108" s="90">
        <f t="shared" si="13"/>
        <v>1.2956642886589931E-2</v>
      </c>
      <c r="AD108" s="136">
        <v>9.3774432595170598E-3</v>
      </c>
      <c r="AE108" s="50">
        <v>38875</v>
      </c>
      <c r="AF108" s="50">
        <v>132.55076534189013</v>
      </c>
      <c r="AG108" s="15">
        <f t="shared" si="18"/>
        <v>1.2950127677315182E-2</v>
      </c>
      <c r="AH108" s="15">
        <f t="shared" si="18"/>
        <v>9.3709510712025601E-3</v>
      </c>
      <c r="AI108" s="50"/>
      <c r="AJ108" s="50">
        <v>36595.078115718316</v>
      </c>
      <c r="AK108" s="50">
        <v>124.77699323433356</v>
      </c>
      <c r="AL108" s="15">
        <f t="shared" si="16"/>
        <v>6.2301325797755602E-2</v>
      </c>
      <c r="AM108" s="52">
        <f t="shared" si="16"/>
        <v>6.2301325797755602E-2</v>
      </c>
    </row>
    <row r="109" spans="1:39" x14ac:dyDescent="0.2">
      <c r="A109" s="178" t="s">
        <v>265</v>
      </c>
      <c r="B109" s="178" t="s">
        <v>266</v>
      </c>
      <c r="D109" s="61">
        <v>45711</v>
      </c>
      <c r="E109" s="66">
        <v>127.86882171082071</v>
      </c>
      <c r="F109" s="49"/>
      <c r="G109" s="81">
        <v>48020.570709001593</v>
      </c>
      <c r="H109" s="74">
        <v>133.6786621358502</v>
      </c>
      <c r="I109" s="83"/>
      <c r="J109" s="96">
        <f t="shared" si="17"/>
        <v>-4.8095444825037359E-2</v>
      </c>
      <c r="K109" s="119">
        <f t="shared" si="17"/>
        <v>-4.3461240052846128E-2</v>
      </c>
      <c r="L109" s="96">
        <v>1.6042268372662649E-2</v>
      </c>
      <c r="M109" s="90">
        <f>INDEX('Pace of change parameters'!$E$20:$I$20,1,$B$6)</f>
        <v>1.1119783131080974E-2</v>
      </c>
      <c r="N109" s="101">
        <f>IF(INDEX('Pace of change parameters'!$E$28:$I$28,1,$B$6)=1,(1+L109)*D109,D109)</f>
        <v>46444.30812958278</v>
      </c>
      <c r="O109" s="87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0.18385932772717706</v>
      </c>
      <c r="P109" s="51">
        <v>3.2463281230198593E-2</v>
      </c>
      <c r="Q109" s="51">
        <v>2.7461240052846225E-2</v>
      </c>
      <c r="R109" s="9">
        <f>IF(INDEX('Pace of change parameters'!$E$29:$I$29,1,$B$6)=1,D109*(1+P109),D109)</f>
        <v>47194.929048313606</v>
      </c>
      <c r="S109" s="96">
        <f>IF(P109&lt;INDEX('Pace of change parameters'!$E$22:$I$22,1,$B$6),INDEX('Pace of change parameters'!$E$22:$I$22,1,$B$6),P109)</f>
        <v>3.2463281230198593E-2</v>
      </c>
      <c r="T109" s="125">
        <v>2.7461240052846225E-2</v>
      </c>
      <c r="U109" s="110">
        <f t="shared" si="11"/>
        <v>47194.929048313606</v>
      </c>
      <c r="V109" s="124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5">
        <f>MIN(S109, S109+(INDEX('Pace of change parameters'!$E$25:$I$25,1,$B$6)-S109)*(1-V109))</f>
        <v>3.2463281230198593E-2</v>
      </c>
      <c r="X109" s="125">
        <v>2.7461240052846225E-2</v>
      </c>
      <c r="Y109" s="101">
        <f t="shared" si="12"/>
        <v>47194.929048313606</v>
      </c>
      <c r="Z109" s="90">
        <v>0</v>
      </c>
      <c r="AA109" s="92">
        <f t="shared" si="15"/>
        <v>49562.798016710774</v>
      </c>
      <c r="AB109" s="92">
        <f>IF(INDEX('Pace of change parameters'!$E$27:$I$27,1,$B$6)=1,MAX(AA109,Y109),Y109)</f>
        <v>47194.929048313606</v>
      </c>
      <c r="AC109" s="90">
        <f t="shared" si="13"/>
        <v>3.2463281230198593E-2</v>
      </c>
      <c r="AD109" s="136">
        <v>2.7461240052846225E-2</v>
      </c>
      <c r="AE109" s="50">
        <v>47195</v>
      </c>
      <c r="AF109" s="50">
        <v>131.38045563291936</v>
      </c>
      <c r="AG109" s="15">
        <f t="shared" si="18"/>
        <v>3.2464833409901361E-2</v>
      </c>
      <c r="AH109" s="15">
        <f t="shared" si="18"/>
        <v>2.7462784712604327E-2</v>
      </c>
      <c r="AI109" s="50"/>
      <c r="AJ109" s="50">
        <v>49562.798016710774</v>
      </c>
      <c r="AK109" s="50">
        <v>137.9718823154532</v>
      </c>
      <c r="AL109" s="15">
        <f t="shared" si="16"/>
        <v>-4.77736954219663E-2</v>
      </c>
      <c r="AM109" s="52">
        <f t="shared" si="16"/>
        <v>-4.77736954219663E-2</v>
      </c>
    </row>
    <row r="110" spans="1:39" x14ac:dyDescent="0.2">
      <c r="A110" s="178" t="s">
        <v>267</v>
      </c>
      <c r="B110" s="178" t="s">
        <v>268</v>
      </c>
      <c r="D110" s="61">
        <v>18834</v>
      </c>
      <c r="E110" s="66">
        <v>124.6956070549803</v>
      </c>
      <c r="F110" s="49"/>
      <c r="G110" s="81">
        <v>18255.274247505757</v>
      </c>
      <c r="H110" s="74">
        <v>120.14471209546248</v>
      </c>
      <c r="I110" s="83"/>
      <c r="J110" s="96">
        <f t="shared" si="17"/>
        <v>3.1701838309732056E-2</v>
      </c>
      <c r="K110" s="119">
        <f t="shared" si="17"/>
        <v>3.7878445752167922E-2</v>
      </c>
      <c r="L110" s="96">
        <v>1.7173169628786233E-2</v>
      </c>
      <c r="M110" s="90">
        <f>INDEX('Pace of change parameters'!$E$20:$I$20,1,$B$6)</f>
        <v>1.1119783131080974E-2</v>
      </c>
      <c r="N110" s="101">
        <f>IF(INDEX('Pace of change parameters'!$E$28:$I$28,1,$B$6)=1,(1+L110)*D110,D110)</f>
        <v>19157.439476788561</v>
      </c>
      <c r="O110" s="87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1">
        <v>1.7173169628786233E-2</v>
      </c>
      <c r="Q110" s="51">
        <v>1.1119783131080974E-2</v>
      </c>
      <c r="R110" s="9">
        <f>IF(INDEX('Pace of change parameters'!$E$29:$I$29,1,$B$6)=1,D110*(1+P110),D110)</f>
        <v>19157.439476788561</v>
      </c>
      <c r="S110" s="96">
        <f>IF(P110&lt;INDEX('Pace of change parameters'!$E$22:$I$22,1,$B$6),INDEX('Pace of change parameters'!$E$22:$I$22,1,$B$6),P110)</f>
        <v>1.84E-2</v>
      </c>
      <c r="T110" s="125">
        <v>1.2339312406841385E-2</v>
      </c>
      <c r="U110" s="110">
        <f t="shared" si="11"/>
        <v>19180.545600000001</v>
      </c>
      <c r="V110" s="124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5">
        <f>MIN(S110, S110+(INDEX('Pace of change parameters'!$E$25:$I$25,1,$B$6)-S110)*(1-V110))</f>
        <v>1.84E-2</v>
      </c>
      <c r="X110" s="125">
        <v>1.2339312406841385E-2</v>
      </c>
      <c r="Y110" s="101">
        <f t="shared" si="12"/>
        <v>19180.545600000001</v>
      </c>
      <c r="Z110" s="90">
        <v>0</v>
      </c>
      <c r="AA110" s="92">
        <f t="shared" si="15"/>
        <v>18841.560125381551</v>
      </c>
      <c r="AB110" s="92">
        <f>IF(INDEX('Pace of change parameters'!$E$27:$I$27,1,$B$6)=1,MAX(AA110,Y110),Y110)</f>
        <v>19180.545600000001</v>
      </c>
      <c r="AC110" s="90">
        <f t="shared" si="13"/>
        <v>1.8399999999999972E-2</v>
      </c>
      <c r="AD110" s="136">
        <v>1.2339312406841385E-2</v>
      </c>
      <c r="AE110" s="50">
        <v>19181</v>
      </c>
      <c r="AF110" s="50">
        <v>126.23725568066621</v>
      </c>
      <c r="AG110" s="15">
        <f t="shared" si="18"/>
        <v>1.8424126579590139E-2</v>
      </c>
      <c r="AH110" s="15">
        <f t="shared" si="18"/>
        <v>1.2363295404674179E-2</v>
      </c>
      <c r="AI110" s="50"/>
      <c r="AJ110" s="50">
        <v>18841.560125381551</v>
      </c>
      <c r="AK110" s="50">
        <v>124.00327631356218</v>
      </c>
      <c r="AL110" s="15">
        <f t="shared" si="16"/>
        <v>1.8015486634845423E-2</v>
      </c>
      <c r="AM110" s="52">
        <f t="shared" si="16"/>
        <v>1.8015486634845423E-2</v>
      </c>
    </row>
    <row r="111" spans="1:39" x14ac:dyDescent="0.2">
      <c r="A111" s="178" t="s">
        <v>269</v>
      </c>
      <c r="B111" s="178" t="s">
        <v>270</v>
      </c>
      <c r="D111" s="61">
        <v>12204</v>
      </c>
      <c r="E111" s="66">
        <v>128.03706827146536</v>
      </c>
      <c r="F111" s="49"/>
      <c r="G111" s="81">
        <v>11540.558821149456</v>
      </c>
      <c r="H111" s="74">
        <v>120.26821845753842</v>
      </c>
      <c r="I111" s="83"/>
      <c r="J111" s="96">
        <f t="shared" si="17"/>
        <v>5.7487786261676499E-2</v>
      </c>
      <c r="K111" s="119">
        <f t="shared" si="17"/>
        <v>6.4596033046500745E-2</v>
      </c>
      <c r="L111" s="96">
        <v>1.7916352359480081E-2</v>
      </c>
      <c r="M111" s="90">
        <f>INDEX('Pace of change parameters'!$E$20:$I$20,1,$B$6)</f>
        <v>1.1119783131080974E-2</v>
      </c>
      <c r="N111" s="101">
        <f>IF(INDEX('Pace of change parameters'!$E$28:$I$28,1,$B$6)=1,(1+L111)*D111,D111)</f>
        <v>12422.651164195095</v>
      </c>
      <c r="O111" s="87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1">
        <v>1.7916352359480081E-2</v>
      </c>
      <c r="Q111" s="51">
        <v>1.1119783131080974E-2</v>
      </c>
      <c r="R111" s="9">
        <f>IF(INDEX('Pace of change parameters'!$E$29:$I$29,1,$B$6)=1,D111*(1+P111),D111)</f>
        <v>12422.651164195095</v>
      </c>
      <c r="S111" s="96">
        <f>IF(P111&lt;INDEX('Pace of change parameters'!$E$22:$I$22,1,$B$6),INDEX('Pace of change parameters'!$E$22:$I$22,1,$B$6),P111)</f>
        <v>1.84E-2</v>
      </c>
      <c r="T111" s="125">
        <v>1.1600201483984662E-2</v>
      </c>
      <c r="U111" s="110">
        <f t="shared" si="11"/>
        <v>12428.553599999999</v>
      </c>
      <c r="V111" s="124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0.85024427476647013</v>
      </c>
      <c r="W111" s="125">
        <f>MIN(S111, S111+(INDEX('Pace of change parameters'!$E$25:$I$25,1,$B$6)-S111)*(1-V111))</f>
        <v>1.7142051908038348E-2</v>
      </c>
      <c r="X111" s="125">
        <v>1.0350652639439462E-2</v>
      </c>
      <c r="Y111" s="101">
        <f t="shared" si="12"/>
        <v>12413.2016014857</v>
      </c>
      <c r="Z111" s="90">
        <v>0</v>
      </c>
      <c r="AA111" s="92">
        <f t="shared" si="15"/>
        <v>11911.195085929718</v>
      </c>
      <c r="AB111" s="92">
        <f>IF(INDEX('Pace of change parameters'!$E$27:$I$27,1,$B$6)=1,MAX(AA111,Y111),Y111)</f>
        <v>12413.2016014857</v>
      </c>
      <c r="AC111" s="90">
        <f t="shared" si="13"/>
        <v>1.7142051908038303E-2</v>
      </c>
      <c r="AD111" s="136">
        <v>1.0350652639439462E-2</v>
      </c>
      <c r="AE111" s="50">
        <v>12413</v>
      </c>
      <c r="AF111" s="50">
        <v>129.36023453019675</v>
      </c>
      <c r="AG111" s="15">
        <f t="shared" si="18"/>
        <v>1.7125532612258354E-2</v>
      </c>
      <c r="AH111" s="15">
        <f t="shared" si="18"/>
        <v>1.0334243642052154E-2</v>
      </c>
      <c r="AI111" s="50"/>
      <c r="AJ111" s="50">
        <v>11911.195085929718</v>
      </c>
      <c r="AK111" s="50">
        <v>124.13074920251312</v>
      </c>
      <c r="AL111" s="15">
        <f t="shared" si="16"/>
        <v>4.2128846891530403E-2</v>
      </c>
      <c r="AM111" s="52">
        <f t="shared" si="16"/>
        <v>4.2128846891530403E-2</v>
      </c>
    </row>
    <row r="112" spans="1:39" x14ac:dyDescent="0.2">
      <c r="A112" s="178" t="s">
        <v>271</v>
      </c>
      <c r="B112" s="178" t="s">
        <v>272</v>
      </c>
      <c r="D112" s="61">
        <v>15579</v>
      </c>
      <c r="E112" s="66">
        <v>124.6644277999835</v>
      </c>
      <c r="F112" s="49"/>
      <c r="G112" s="81">
        <v>14203.455332044012</v>
      </c>
      <c r="H112" s="74">
        <v>112.85130632566904</v>
      </c>
      <c r="I112" s="83"/>
      <c r="J112" s="96">
        <f t="shared" si="17"/>
        <v>9.6845777016854484E-2</v>
      </c>
      <c r="K112" s="119">
        <f t="shared" si="17"/>
        <v>0.1046786418247021</v>
      </c>
      <c r="L112" s="96">
        <v>1.8340456020341955E-2</v>
      </c>
      <c r="M112" s="90">
        <f>INDEX('Pace of change parameters'!$E$20:$I$20,1,$B$6)</f>
        <v>1.1119783131080974E-2</v>
      </c>
      <c r="N112" s="101">
        <f>IF(INDEX('Pace of change parameters'!$E$28:$I$28,1,$B$6)=1,(1+L112)*D112,D112)</f>
        <v>15864.725964340907</v>
      </c>
      <c r="O112" s="87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1">
        <v>1.8340456020341955E-2</v>
      </c>
      <c r="Q112" s="51">
        <v>1.1119783131080974E-2</v>
      </c>
      <c r="R112" s="9">
        <f>IF(INDEX('Pace of change parameters'!$E$29:$I$29,1,$B$6)=1,D112*(1+P112),D112)</f>
        <v>15864.725964340907</v>
      </c>
      <c r="S112" s="96">
        <f>IF(P112&lt;INDEX('Pace of change parameters'!$E$22:$I$22,1,$B$6),INDEX('Pace of change parameters'!$E$22:$I$22,1,$B$6),P112)</f>
        <v>1.84E-2</v>
      </c>
      <c r="T112" s="125">
        <v>1.1178904906556708E-2</v>
      </c>
      <c r="U112" s="110">
        <f t="shared" si="11"/>
        <v>15865.6536</v>
      </c>
      <c r="V112" s="124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6.308445966291043E-2</v>
      </c>
      <c r="W112" s="125">
        <f>MIN(S112, S112+(INDEX('Pace of change parameters'!$E$25:$I$25,1,$B$6)-S112)*(1-V112))</f>
        <v>1.0529909461168448E-2</v>
      </c>
      <c r="X112" s="125">
        <v>3.364618248493878E-3</v>
      </c>
      <c r="Y112" s="101">
        <f t="shared" si="12"/>
        <v>15743.045459495543</v>
      </c>
      <c r="Z112" s="90">
        <v>0</v>
      </c>
      <c r="AA112" s="92">
        <f t="shared" si="15"/>
        <v>14659.613106795317</v>
      </c>
      <c r="AB112" s="92">
        <f>IF(INDEX('Pace of change parameters'!$E$27:$I$27,1,$B$6)=1,MAX(AA112,Y112),Y112)</f>
        <v>15743.045459495543</v>
      </c>
      <c r="AC112" s="90">
        <f t="shared" si="13"/>
        <v>1.0529909461168385E-2</v>
      </c>
      <c r="AD112" s="136">
        <v>3.364618248493878E-3</v>
      </c>
      <c r="AE112" s="50">
        <v>15743</v>
      </c>
      <c r="AF112" s="50">
        <v>125.08351481747053</v>
      </c>
      <c r="AG112" s="15">
        <f t="shared" si="18"/>
        <v>1.052699146286673E-2</v>
      </c>
      <c r="AH112" s="15">
        <f t="shared" si="18"/>
        <v>3.3617209406313631E-3</v>
      </c>
      <c r="AI112" s="50"/>
      <c r="AJ112" s="50">
        <v>14659.613106795317</v>
      </c>
      <c r="AK112" s="50">
        <v>116.47563572776581</v>
      </c>
      <c r="AL112" s="15">
        <f t="shared" si="16"/>
        <v>7.390282985725527E-2</v>
      </c>
      <c r="AM112" s="52">
        <f t="shared" si="16"/>
        <v>7.390282985725527E-2</v>
      </c>
    </row>
    <row r="113" spans="1:39" x14ac:dyDescent="0.2">
      <c r="A113" s="178" t="s">
        <v>273</v>
      </c>
      <c r="B113" s="178" t="s">
        <v>274</v>
      </c>
      <c r="D113" s="61">
        <v>22776</v>
      </c>
      <c r="E113" s="66">
        <v>138.35420403957332</v>
      </c>
      <c r="F113" s="49"/>
      <c r="G113" s="81">
        <v>19959.490803361477</v>
      </c>
      <c r="H113" s="74">
        <v>120.21633521580954</v>
      </c>
      <c r="I113" s="83"/>
      <c r="J113" s="96">
        <f t="shared" si="17"/>
        <v>0.14111127505137455</v>
      </c>
      <c r="K113" s="119">
        <f t="shared" si="17"/>
        <v>0.15087690696279421</v>
      </c>
      <c r="L113" s="96">
        <v>1.9772947670155583E-2</v>
      </c>
      <c r="M113" s="90">
        <f>INDEX('Pace of change parameters'!$E$20:$I$20,1,$B$6)</f>
        <v>1.1119783131080974E-2</v>
      </c>
      <c r="N113" s="101">
        <f>IF(INDEX('Pace of change parameters'!$E$28:$I$28,1,$B$6)=1,(1+L113)*D113,D113)</f>
        <v>23226.348656135462</v>
      </c>
      <c r="O113" s="87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1">
        <v>1.9772947670155583E-2</v>
      </c>
      <c r="Q113" s="51">
        <v>1.1119783131080974E-2</v>
      </c>
      <c r="R113" s="9">
        <f>IF(INDEX('Pace of change parameters'!$E$29:$I$29,1,$B$6)=1,D113*(1+P113),D113)</f>
        <v>23226.348656135462</v>
      </c>
      <c r="S113" s="96">
        <f>IF(P113&lt;INDEX('Pace of change parameters'!$E$22:$I$22,1,$B$6),INDEX('Pace of change parameters'!$E$22:$I$22,1,$B$6),P113)</f>
        <v>1.9772947670155583E-2</v>
      </c>
      <c r="T113" s="125">
        <v>1.1119783131080974E-2</v>
      </c>
      <c r="U113" s="110">
        <f t="shared" si="11"/>
        <v>23226.348656135462</v>
      </c>
      <c r="V113" s="124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0</v>
      </c>
      <c r="W113" s="125">
        <f>MIN(S113, S113+(INDEX('Pace of change parameters'!$E$25:$I$25,1,$B$6)-S113)*(1-V113))</f>
        <v>0.01</v>
      </c>
      <c r="X113" s="125">
        <v>1.4297626697856725E-3</v>
      </c>
      <c r="Y113" s="101">
        <f t="shared" si="12"/>
        <v>23003.759999999998</v>
      </c>
      <c r="Z113" s="90">
        <v>0</v>
      </c>
      <c r="AA113" s="92">
        <f t="shared" si="15"/>
        <v>20600.509252547548</v>
      </c>
      <c r="AB113" s="92">
        <f>IF(INDEX('Pace of change parameters'!$E$27:$I$27,1,$B$6)=1,MAX(AA113,Y113),Y113)</f>
        <v>23003.759999999998</v>
      </c>
      <c r="AC113" s="90">
        <f t="shared" si="13"/>
        <v>1.0000000000000009E-2</v>
      </c>
      <c r="AD113" s="136">
        <v>1.4297626697856725E-3</v>
      </c>
      <c r="AE113" s="50">
        <v>23004</v>
      </c>
      <c r="AF113" s="50">
        <v>138.55346323959014</v>
      </c>
      <c r="AG113" s="15">
        <f t="shared" si="18"/>
        <v>1.0010537407797671E-2</v>
      </c>
      <c r="AH113" s="15">
        <f t="shared" si="18"/>
        <v>1.4402106636370871E-3</v>
      </c>
      <c r="AI113" s="50"/>
      <c r="AJ113" s="50">
        <v>20600.509252547548</v>
      </c>
      <c r="AK113" s="50">
        <v>124.07719968004189</v>
      </c>
      <c r="AL113" s="15">
        <f t="shared" si="16"/>
        <v>0.1166714238947868</v>
      </c>
      <c r="AM113" s="52">
        <f t="shared" si="16"/>
        <v>0.1166714238947868</v>
      </c>
    </row>
    <row r="114" spans="1:39" x14ac:dyDescent="0.2">
      <c r="A114" s="178" t="s">
        <v>275</v>
      </c>
      <c r="B114" s="178" t="s">
        <v>276</v>
      </c>
      <c r="D114" s="61">
        <v>18510</v>
      </c>
      <c r="E114" s="66">
        <v>138.95925286815176</v>
      </c>
      <c r="F114" s="49"/>
      <c r="G114" s="81">
        <v>16067.359125321243</v>
      </c>
      <c r="H114" s="74">
        <v>119.67328161654859</v>
      </c>
      <c r="I114" s="83"/>
      <c r="J114" s="96">
        <f t="shared" si="17"/>
        <v>0.15202503757006913</v>
      </c>
      <c r="K114" s="119">
        <f t="shared" si="17"/>
        <v>0.16115519680824297</v>
      </c>
      <c r="L114" s="96">
        <v>1.9133224096154811E-2</v>
      </c>
      <c r="M114" s="90">
        <f>INDEX('Pace of change parameters'!$E$20:$I$20,1,$B$6)</f>
        <v>1.1119783131080974E-2</v>
      </c>
      <c r="N114" s="101">
        <f>IF(INDEX('Pace of change parameters'!$E$28:$I$28,1,$B$6)=1,(1+L114)*D114,D114)</f>
        <v>18864.155978019826</v>
      </c>
      <c r="O114" s="87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1">
        <v>1.9133224096154811E-2</v>
      </c>
      <c r="Q114" s="51">
        <v>1.1119783131080974E-2</v>
      </c>
      <c r="R114" s="9">
        <f>IF(INDEX('Pace of change parameters'!$E$29:$I$29,1,$B$6)=1,D114*(1+P114),D114)</f>
        <v>18864.155978019826</v>
      </c>
      <c r="S114" s="96">
        <f>IF(P114&lt;INDEX('Pace of change parameters'!$E$22:$I$22,1,$B$6),INDEX('Pace of change parameters'!$E$22:$I$22,1,$B$6),P114)</f>
        <v>1.9133224096154811E-2</v>
      </c>
      <c r="T114" s="125">
        <v>1.1119783131080974E-2</v>
      </c>
      <c r="U114" s="110">
        <f t="shared" si="11"/>
        <v>18864.155978019826</v>
      </c>
      <c r="V114" s="124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0</v>
      </c>
      <c r="W114" s="125">
        <f>MIN(S114, S114+(INDEX('Pace of change parameters'!$E$25:$I$25,1,$B$6)-S114)*(1-V114))</f>
        <v>0.01</v>
      </c>
      <c r="X114" s="125">
        <v>2.0583735439470008E-3</v>
      </c>
      <c r="Y114" s="101">
        <f t="shared" si="12"/>
        <v>18695.099999999999</v>
      </c>
      <c r="Z114" s="90">
        <v>0</v>
      </c>
      <c r="AA114" s="92">
        <f t="shared" si="15"/>
        <v>16583.377982239905</v>
      </c>
      <c r="AB114" s="92">
        <f>IF(INDEX('Pace of change parameters'!$E$27:$I$27,1,$B$6)=1,MAX(AA114,Y114),Y114)</f>
        <v>18695.099999999999</v>
      </c>
      <c r="AC114" s="90">
        <f t="shared" si="13"/>
        <v>1.0000000000000009E-2</v>
      </c>
      <c r="AD114" s="136">
        <v>2.0583735439470008E-3</v>
      </c>
      <c r="AE114" s="50">
        <v>18695</v>
      </c>
      <c r="AF114" s="50">
        <v>139.24453809559353</v>
      </c>
      <c r="AG114" s="15">
        <f t="shared" si="18"/>
        <v>9.9945975148567623E-3</v>
      </c>
      <c r="AH114" s="15">
        <f t="shared" si="18"/>
        <v>2.0530135385259385E-3</v>
      </c>
      <c r="AI114" s="50"/>
      <c r="AJ114" s="50">
        <v>16583.377982239905</v>
      </c>
      <c r="AK114" s="50">
        <v>123.51670538655421</v>
      </c>
      <c r="AL114" s="15">
        <f t="shared" si="16"/>
        <v>0.12733364818805626</v>
      </c>
      <c r="AM114" s="52">
        <f t="shared" si="16"/>
        <v>0.12733364818805648</v>
      </c>
    </row>
    <row r="115" spans="1:39" x14ac:dyDescent="0.2">
      <c r="A115" s="178" t="s">
        <v>277</v>
      </c>
      <c r="B115" s="178" t="s">
        <v>278</v>
      </c>
      <c r="D115" s="61">
        <v>67940</v>
      </c>
      <c r="E115" s="66">
        <v>124.0433618039394</v>
      </c>
      <c r="F115" s="49"/>
      <c r="G115" s="81">
        <v>66909.538013340876</v>
      </c>
      <c r="H115" s="74">
        <v>121.30886997593417</v>
      </c>
      <c r="I115" s="83"/>
      <c r="J115" s="96">
        <f t="shared" si="17"/>
        <v>1.5400823518668894E-2</v>
      </c>
      <c r="K115" s="119">
        <f t="shared" si="17"/>
        <v>2.254156541518948E-2</v>
      </c>
      <c r="L115" s="96">
        <v>1.823041888257193E-2</v>
      </c>
      <c r="M115" s="90">
        <f>INDEX('Pace of change parameters'!$E$20:$I$20,1,$B$6)</f>
        <v>1.1119783131080974E-2</v>
      </c>
      <c r="N115" s="101">
        <f>IF(INDEX('Pace of change parameters'!$E$28:$I$28,1,$B$6)=1,(1+L115)*D115,D115)</f>
        <v>69178.574658881931</v>
      </c>
      <c r="O115" s="87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1">
        <v>1.823041888257193E-2</v>
      </c>
      <c r="Q115" s="51">
        <v>1.1119783131080974E-2</v>
      </c>
      <c r="R115" s="9">
        <f>IF(INDEX('Pace of change parameters'!$E$29:$I$29,1,$B$6)=1,D115*(1+P115),D115)</f>
        <v>69178.574658881931</v>
      </c>
      <c r="S115" s="96">
        <f>IF(P115&lt;INDEX('Pace of change parameters'!$E$22:$I$22,1,$B$6),INDEX('Pace of change parameters'!$E$22:$I$22,1,$B$6),P115)</f>
        <v>1.84E-2</v>
      </c>
      <c r="T115" s="125">
        <v>1.1288180008150572E-2</v>
      </c>
      <c r="U115" s="110">
        <f t="shared" si="11"/>
        <v>69190.096000000005</v>
      </c>
      <c r="V115" s="124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5">
        <f>MIN(S115, S115+(INDEX('Pace of change parameters'!$E$25:$I$25,1,$B$6)-S115)*(1-V115))</f>
        <v>1.84E-2</v>
      </c>
      <c r="X115" s="125">
        <v>1.1288180008150572E-2</v>
      </c>
      <c r="Y115" s="101">
        <f t="shared" si="12"/>
        <v>69190.096000000005</v>
      </c>
      <c r="Z115" s="90">
        <v>0</v>
      </c>
      <c r="AA115" s="92">
        <f t="shared" si="15"/>
        <v>69058.402867440513</v>
      </c>
      <c r="AB115" s="92">
        <f>IF(INDEX('Pace of change parameters'!$E$27:$I$27,1,$B$6)=1,MAX(AA115,Y115),Y115)</f>
        <v>69190.096000000005</v>
      </c>
      <c r="AC115" s="90">
        <f t="shared" si="13"/>
        <v>1.8399999999999972E-2</v>
      </c>
      <c r="AD115" s="136">
        <v>1.1288180008150572E-2</v>
      </c>
      <c r="AE115" s="50">
        <v>69190</v>
      </c>
      <c r="AF115" s="50">
        <v>125.44341155010457</v>
      </c>
      <c r="AG115" s="15">
        <f t="shared" si="18"/>
        <v>1.8398586988519261E-2</v>
      </c>
      <c r="AH115" s="15">
        <f t="shared" si="18"/>
        <v>1.1286776864190884E-2</v>
      </c>
      <c r="AI115" s="50"/>
      <c r="AJ115" s="50">
        <v>69058.402867440513</v>
      </c>
      <c r="AK115" s="50">
        <v>125.20482225600898</v>
      </c>
      <c r="AL115" s="15">
        <f t="shared" si="16"/>
        <v>1.9055918917223469E-3</v>
      </c>
      <c r="AM115" s="52">
        <f t="shared" si="16"/>
        <v>1.9055918917223469E-3</v>
      </c>
    </row>
    <row r="116" spans="1:39" x14ac:dyDescent="0.2">
      <c r="A116" s="178" t="s">
        <v>279</v>
      </c>
      <c r="B116" s="178" t="s">
        <v>280</v>
      </c>
      <c r="D116" s="61">
        <v>45320</v>
      </c>
      <c r="E116" s="66">
        <v>118.90270025230105</v>
      </c>
      <c r="F116" s="49"/>
      <c r="G116" s="81">
        <v>44382.98121954115</v>
      </c>
      <c r="H116" s="74">
        <v>115.64670827551406</v>
      </c>
      <c r="I116" s="83"/>
      <c r="J116" s="96">
        <f t="shared" si="17"/>
        <v>2.1112118985965989E-2</v>
      </c>
      <c r="K116" s="119">
        <f t="shared" si="17"/>
        <v>2.8154644653006322E-2</v>
      </c>
      <c r="L116" s="96">
        <v>1.8093392485775794E-2</v>
      </c>
      <c r="M116" s="90">
        <f>INDEX('Pace of change parameters'!$E$20:$I$20,1,$B$6)</f>
        <v>1.1119783131080974E-2</v>
      </c>
      <c r="N116" s="101">
        <f>IF(INDEX('Pace of change parameters'!$E$28:$I$28,1,$B$6)=1,(1+L116)*D116,D116)</f>
        <v>46139.99254745536</v>
      </c>
      <c r="O116" s="87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1">
        <v>1.8093392485775794E-2</v>
      </c>
      <c r="Q116" s="51">
        <v>1.1119783131080974E-2</v>
      </c>
      <c r="R116" s="9">
        <f>IF(INDEX('Pace of change parameters'!$E$29:$I$29,1,$B$6)=1,D116*(1+P116),D116)</f>
        <v>46139.99254745536</v>
      </c>
      <c r="S116" s="96">
        <f>IF(P116&lt;INDEX('Pace of change parameters'!$E$22:$I$22,1,$B$6),INDEX('Pace of change parameters'!$E$22:$I$22,1,$B$6),P116)</f>
        <v>1.84E-2</v>
      </c>
      <c r="T116" s="125">
        <v>1.1424290483330601E-2</v>
      </c>
      <c r="U116" s="110">
        <f t="shared" si="11"/>
        <v>46153.887999999999</v>
      </c>
      <c r="V116" s="124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5">
        <f>MIN(S116, S116+(INDEX('Pace of change parameters'!$E$25:$I$25,1,$B$6)-S116)*(1-V116))</f>
        <v>1.84E-2</v>
      </c>
      <c r="X116" s="125">
        <v>1.1424290483330601E-2</v>
      </c>
      <c r="Y116" s="101">
        <f t="shared" si="12"/>
        <v>46153.887999999999</v>
      </c>
      <c r="Z116" s="90">
        <v>0</v>
      </c>
      <c r="AA116" s="92">
        <f t="shared" si="15"/>
        <v>45808.383804802164</v>
      </c>
      <c r="AB116" s="92">
        <f>IF(INDEX('Pace of change parameters'!$E$27:$I$27,1,$B$6)=1,MAX(AA116,Y116),Y116)</f>
        <v>46153.887999999999</v>
      </c>
      <c r="AC116" s="90">
        <f t="shared" si="13"/>
        <v>1.8399999999999972E-2</v>
      </c>
      <c r="AD116" s="136">
        <v>1.1424290483330601E-2</v>
      </c>
      <c r="AE116" s="50">
        <v>46154</v>
      </c>
      <c r="AF116" s="50">
        <v>120.26137107252343</v>
      </c>
      <c r="AG116" s="15">
        <f t="shared" si="18"/>
        <v>1.8402471315092761E-2</v>
      </c>
      <c r="AH116" s="15">
        <f t="shared" si="18"/>
        <v>1.1426744870717043E-2</v>
      </c>
      <c r="AI116" s="50"/>
      <c r="AJ116" s="50">
        <v>45808.383804802164</v>
      </c>
      <c r="AK116" s="50">
        <v>119.36081472855842</v>
      </c>
      <c r="AL116" s="15">
        <f t="shared" si="16"/>
        <v>7.5448240363722441E-3</v>
      </c>
      <c r="AM116" s="52">
        <f t="shared" si="16"/>
        <v>7.5448240363722441E-3</v>
      </c>
    </row>
    <row r="117" spans="1:39" x14ac:dyDescent="0.2">
      <c r="A117" s="178" t="s">
        <v>281</v>
      </c>
      <c r="B117" s="178" t="s">
        <v>282</v>
      </c>
      <c r="D117" s="61">
        <v>31042</v>
      </c>
      <c r="E117" s="66">
        <v>112.80083911034083</v>
      </c>
      <c r="F117" s="49"/>
      <c r="G117" s="81">
        <v>33601.594976919958</v>
      </c>
      <c r="H117" s="74">
        <v>121.28217794959376</v>
      </c>
      <c r="I117" s="83"/>
      <c r="J117" s="96">
        <f t="shared" si="17"/>
        <v>-7.6174805948291291E-2</v>
      </c>
      <c r="K117" s="119">
        <f t="shared" si="17"/>
        <v>-6.993062775289105E-2</v>
      </c>
      <c r="L117" s="96">
        <v>1.7953989584224672E-2</v>
      </c>
      <c r="M117" s="90">
        <f>INDEX('Pace of change parameters'!$E$20:$I$20,1,$B$6)</f>
        <v>1.1119783131080974E-2</v>
      </c>
      <c r="N117" s="101">
        <f>IF(INDEX('Pace of change parameters'!$E$28:$I$28,1,$B$6)=1,(1+L117)*D117,D117)</f>
        <v>31599.327744673501</v>
      </c>
      <c r="O117" s="87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0.4816689937306039</v>
      </c>
      <c r="P117" s="51">
        <v>6.1054194730336686E-2</v>
      </c>
      <c r="Q117" s="51">
        <v>5.3930627752891036E-2</v>
      </c>
      <c r="R117" s="9">
        <f>IF(INDEX('Pace of change parameters'!$E$29:$I$29,1,$B$6)=1,D117*(1+P117),D117)</f>
        <v>32937.244312819108</v>
      </c>
      <c r="S117" s="96">
        <f>IF(P117&lt;INDEX('Pace of change parameters'!$E$22:$I$22,1,$B$6),INDEX('Pace of change parameters'!$E$22:$I$22,1,$B$6),P117)</f>
        <v>6.1054194730336686E-2</v>
      </c>
      <c r="T117" s="125">
        <v>5.3930627752891036E-2</v>
      </c>
      <c r="U117" s="110">
        <f t="shared" si="11"/>
        <v>32937.244312819108</v>
      </c>
      <c r="V117" s="124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5">
        <f>MIN(S117, S117+(INDEX('Pace of change parameters'!$E$25:$I$25,1,$B$6)-S117)*(1-V117))</f>
        <v>6.1054194730336686E-2</v>
      </c>
      <c r="X117" s="125">
        <v>5.3930627752891036E-2</v>
      </c>
      <c r="Y117" s="101">
        <f t="shared" si="12"/>
        <v>32937.244312819108</v>
      </c>
      <c r="Z117" s="90">
        <v>0</v>
      </c>
      <c r="AA117" s="92">
        <f t="shared" si="15"/>
        <v>34680.742862729559</v>
      </c>
      <c r="AB117" s="92">
        <f>IF(INDEX('Pace of change parameters'!$E$27:$I$27,1,$B$6)=1,MAX(AA117,Y117),Y117)</f>
        <v>32937.244312819108</v>
      </c>
      <c r="AC117" s="90">
        <f t="shared" si="13"/>
        <v>6.1054194730336686E-2</v>
      </c>
      <c r="AD117" s="136">
        <v>5.3930627752891036E-2</v>
      </c>
      <c r="AE117" s="50">
        <v>32937</v>
      </c>
      <c r="AF117" s="50">
        <v>118.88337734770042</v>
      </c>
      <c r="AG117" s="15">
        <f t="shared" si="18"/>
        <v>6.1046324334772306E-2</v>
      </c>
      <c r="AH117" s="15">
        <f t="shared" si="18"/>
        <v>5.3922810196559867E-2</v>
      </c>
      <c r="AI117" s="50"/>
      <c r="AJ117" s="50">
        <v>34680.742862729559</v>
      </c>
      <c r="AK117" s="50">
        <v>125.1772729892961</v>
      </c>
      <c r="AL117" s="15">
        <f t="shared" si="16"/>
        <v>-5.0279859045450626E-2</v>
      </c>
      <c r="AM117" s="52">
        <f t="shared" si="16"/>
        <v>-5.0279859045450515E-2</v>
      </c>
    </row>
    <row r="118" spans="1:39" x14ac:dyDescent="0.2">
      <c r="A118" s="178" t="s">
        <v>283</v>
      </c>
      <c r="B118" s="178" t="s">
        <v>284</v>
      </c>
      <c r="D118" s="61">
        <v>56260</v>
      </c>
      <c r="E118" s="66">
        <v>120.06532271321787</v>
      </c>
      <c r="F118" s="49"/>
      <c r="G118" s="81">
        <v>56382.43741397353</v>
      </c>
      <c r="H118" s="74">
        <v>118.94936478107972</v>
      </c>
      <c r="I118" s="83"/>
      <c r="J118" s="96">
        <f t="shared" si="17"/>
        <v>-2.1715523412825233E-3</v>
      </c>
      <c r="K118" s="119">
        <f t="shared" si="17"/>
        <v>9.3817897572803233E-3</v>
      </c>
      <c r="L118" s="96">
        <v>2.2827018763166063E-2</v>
      </c>
      <c r="M118" s="90">
        <f>INDEX('Pace of change parameters'!$E$20:$I$20,1,$B$6)</f>
        <v>1.1119783131080974E-2</v>
      </c>
      <c r="N118" s="101">
        <f>IF(INDEX('Pace of change parameters'!$E$28:$I$28,1,$B$6)=1,(1+L118)*D118,D118)</f>
        <v>57544.248075615724</v>
      </c>
      <c r="O118" s="87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1">
        <v>2.2827018763166063E-2</v>
      </c>
      <c r="Q118" s="51">
        <v>1.1119783131080974E-2</v>
      </c>
      <c r="R118" s="9">
        <f>IF(INDEX('Pace of change parameters'!$E$29:$I$29,1,$B$6)=1,D118*(1+P118),D118)</f>
        <v>57544.248075615724</v>
      </c>
      <c r="S118" s="96">
        <f>IF(P118&lt;INDEX('Pace of change parameters'!$E$22:$I$22,1,$B$6),INDEX('Pace of change parameters'!$E$22:$I$22,1,$B$6),P118)</f>
        <v>2.2827018763166063E-2</v>
      </c>
      <c r="T118" s="125">
        <v>1.1119783131080974E-2</v>
      </c>
      <c r="U118" s="110">
        <f t="shared" si="11"/>
        <v>57544.248075615724</v>
      </c>
      <c r="V118" s="124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5">
        <f>MIN(S118, S118+(INDEX('Pace of change parameters'!$E$25:$I$25,1,$B$6)-S118)*(1-V118))</f>
        <v>2.2827018763166063E-2</v>
      </c>
      <c r="X118" s="125">
        <v>1.1119783131080974E-2</v>
      </c>
      <c r="Y118" s="101">
        <f t="shared" si="12"/>
        <v>57544.248075615724</v>
      </c>
      <c r="Z118" s="90">
        <v>0</v>
      </c>
      <c r="AA118" s="92">
        <f t="shared" si="15"/>
        <v>58193.214199238471</v>
      </c>
      <c r="AB118" s="92">
        <f>IF(INDEX('Pace of change parameters'!$E$27:$I$27,1,$B$6)=1,MAX(AA118,Y118),Y118)</f>
        <v>57544.248075615724</v>
      </c>
      <c r="AC118" s="90">
        <f t="shared" si="13"/>
        <v>2.2827018763166063E-2</v>
      </c>
      <c r="AD118" s="136">
        <v>1.1119783131080974E-2</v>
      </c>
      <c r="AE118" s="50">
        <v>57544</v>
      </c>
      <c r="AF118" s="50">
        <v>121.39989970114465</v>
      </c>
      <c r="AG118" s="15">
        <f t="shared" si="18"/>
        <v>2.2822609313899678E-2</v>
      </c>
      <c r="AH118" s="15">
        <f t="shared" si="18"/>
        <v>1.1115424152188247E-2</v>
      </c>
      <c r="AI118" s="50"/>
      <c r="AJ118" s="50">
        <v>58193.214199238471</v>
      </c>
      <c r="AK118" s="50">
        <v>122.76953925821591</v>
      </c>
      <c r="AL118" s="15">
        <f t="shared" si="16"/>
        <v>-1.1156183898275995E-2</v>
      </c>
      <c r="AM118" s="52">
        <f t="shared" si="16"/>
        <v>-1.1156183898275995E-2</v>
      </c>
    </row>
    <row r="119" spans="1:39" x14ac:dyDescent="0.2">
      <c r="A119" s="178" t="s">
        <v>285</v>
      </c>
      <c r="B119" s="178" t="s">
        <v>286</v>
      </c>
      <c r="D119" s="61">
        <v>122211</v>
      </c>
      <c r="E119" s="66">
        <v>131.1579223788014</v>
      </c>
      <c r="F119" s="49"/>
      <c r="G119" s="81">
        <v>111996.2676793151</v>
      </c>
      <c r="H119" s="74">
        <v>119.09772517199333</v>
      </c>
      <c r="I119" s="83"/>
      <c r="J119" s="96">
        <f t="shared" si="17"/>
        <v>9.1206006524550354E-2</v>
      </c>
      <c r="K119" s="119">
        <f t="shared" si="17"/>
        <v>0.10126303579175433</v>
      </c>
      <c r="L119" s="96">
        <v>2.0438702923307739E-2</v>
      </c>
      <c r="M119" s="90">
        <f>INDEX('Pace of change parameters'!$E$20:$I$20,1,$B$6)</f>
        <v>1.1119783131080974E-2</v>
      </c>
      <c r="N119" s="101">
        <f>IF(INDEX('Pace of change parameters'!$E$28:$I$28,1,$B$6)=1,(1+L119)*D119,D119)</f>
        <v>124708.83432296036</v>
      </c>
      <c r="O119" s="87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1">
        <v>2.0438702923307739E-2</v>
      </c>
      <c r="Q119" s="51">
        <v>1.1119783131080974E-2</v>
      </c>
      <c r="R119" s="9">
        <f>IF(INDEX('Pace of change parameters'!$E$29:$I$29,1,$B$6)=1,D119*(1+P119),D119)</f>
        <v>124708.83432296036</v>
      </c>
      <c r="S119" s="96">
        <f>IF(P119&lt;INDEX('Pace of change parameters'!$E$22:$I$22,1,$B$6),INDEX('Pace of change parameters'!$E$22:$I$22,1,$B$6),P119)</f>
        <v>2.0438702923307739E-2</v>
      </c>
      <c r="T119" s="125">
        <v>1.1119783131080974E-2</v>
      </c>
      <c r="U119" s="110">
        <f t="shared" si="11"/>
        <v>124708.83432296036</v>
      </c>
      <c r="V119" s="124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0.17587986950899304</v>
      </c>
      <c r="W119" s="125">
        <f>MIN(S119, S119+(INDEX('Pace of change parameters'!$E$25:$I$25,1,$B$6)-S119)*(1-V119))</f>
        <v>1.183595770799451E-2</v>
      </c>
      <c r="X119" s="125">
        <v>2.595600491280603E-3</v>
      </c>
      <c r="Y119" s="101">
        <f t="shared" si="12"/>
        <v>123657.48422745171</v>
      </c>
      <c r="Z119" s="90">
        <v>0</v>
      </c>
      <c r="AA119" s="92">
        <f t="shared" si="15"/>
        <v>115593.13668412619</v>
      </c>
      <c r="AB119" s="92">
        <f>IF(INDEX('Pace of change parameters'!$E$27:$I$27,1,$B$6)=1,MAX(AA119,Y119),Y119)</f>
        <v>123657.48422745171</v>
      </c>
      <c r="AC119" s="90">
        <f t="shared" si="13"/>
        <v>1.1835957707994504E-2</v>
      </c>
      <c r="AD119" s="136">
        <v>2.595600491280603E-3</v>
      </c>
      <c r="AE119" s="50">
        <v>123657</v>
      </c>
      <c r="AF119" s="50">
        <v>131.49784101522516</v>
      </c>
      <c r="AG119" s="15">
        <f t="shared" si="18"/>
        <v>1.1831995483221558E-2</v>
      </c>
      <c r="AH119" s="15">
        <f t="shared" si="18"/>
        <v>2.5916744506064848E-3</v>
      </c>
      <c r="AI119" s="50"/>
      <c r="AJ119" s="50">
        <v>115593.13668412619</v>
      </c>
      <c r="AK119" s="50">
        <v>122.92266438730051</v>
      </c>
      <c r="AL119" s="15">
        <f t="shared" si="16"/>
        <v>6.9760744860738688E-2</v>
      </c>
      <c r="AM119" s="52">
        <f t="shared" si="16"/>
        <v>6.9760744860738466E-2</v>
      </c>
    </row>
    <row r="120" spans="1:39" x14ac:dyDescent="0.2">
      <c r="A120" s="178" t="s">
        <v>287</v>
      </c>
      <c r="B120" s="178" t="s">
        <v>288</v>
      </c>
      <c r="D120" s="61">
        <v>21942</v>
      </c>
      <c r="E120" s="66">
        <v>119.3364568660995</v>
      </c>
      <c r="F120" s="49"/>
      <c r="G120" s="81">
        <v>22138.639969323413</v>
      </c>
      <c r="H120" s="74">
        <v>119.88441157945103</v>
      </c>
      <c r="I120" s="83"/>
      <c r="J120" s="96">
        <f t="shared" si="17"/>
        <v>-8.8822063864757439E-3</v>
      </c>
      <c r="K120" s="119">
        <f t="shared" si="17"/>
        <v>-4.5706919367776155E-3</v>
      </c>
      <c r="L120" s="96">
        <v>1.5518309303687472E-2</v>
      </c>
      <c r="M120" s="90">
        <f>INDEX('Pace of change parameters'!$E$20:$I$20,1,$B$6)</f>
        <v>1.1119783131080974E-2</v>
      </c>
      <c r="N120" s="101">
        <f>IF(INDEX('Pace of change parameters'!$E$28:$I$28,1,$B$6)=1,(1+L120)*D120,D120)</f>
        <v>22282.502742741512</v>
      </c>
      <c r="O120" s="87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1">
        <v>1.5518309303687472E-2</v>
      </c>
      <c r="Q120" s="51">
        <v>1.1119783131080974E-2</v>
      </c>
      <c r="R120" s="9">
        <f>IF(INDEX('Pace of change parameters'!$E$29:$I$29,1,$B$6)=1,D120*(1+P120),D120)</f>
        <v>22282.502742741512</v>
      </c>
      <c r="S120" s="96">
        <f>IF(P120&lt;INDEX('Pace of change parameters'!$E$22:$I$22,1,$B$6),INDEX('Pace of change parameters'!$E$22:$I$22,1,$B$6),P120)</f>
        <v>1.84E-2</v>
      </c>
      <c r="T120" s="125">
        <v>1.3988992327224503E-2</v>
      </c>
      <c r="U120" s="110">
        <f t="shared" si="11"/>
        <v>22345.732799999998</v>
      </c>
      <c r="V120" s="124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5">
        <f>MIN(S120, S120+(INDEX('Pace of change parameters'!$E$25:$I$25,1,$B$6)-S120)*(1-V120))</f>
        <v>1.84E-2</v>
      </c>
      <c r="X120" s="125">
        <v>1.3988992327224503E-2</v>
      </c>
      <c r="Y120" s="101">
        <f t="shared" si="12"/>
        <v>22345.732799999998</v>
      </c>
      <c r="Z120" s="90">
        <v>0</v>
      </c>
      <c r="AA120" s="92">
        <f t="shared" si="15"/>
        <v>22849.643912261399</v>
      </c>
      <c r="AB120" s="92">
        <f>IF(INDEX('Pace of change parameters'!$E$27:$I$27,1,$B$6)=1,MAX(AA120,Y120),Y120)</f>
        <v>22345.732799999998</v>
      </c>
      <c r="AC120" s="90">
        <f t="shared" si="13"/>
        <v>1.8399999999999972E-2</v>
      </c>
      <c r="AD120" s="136">
        <v>1.3988992327224503E-2</v>
      </c>
      <c r="AE120" s="50">
        <v>22346</v>
      </c>
      <c r="AF120" s="50">
        <v>121.00730057792637</v>
      </c>
      <c r="AG120" s="15">
        <f t="shared" si="18"/>
        <v>1.8412177559019138E-2</v>
      </c>
      <c r="AH120" s="15">
        <f t="shared" si="18"/>
        <v>1.400111714144181E-2</v>
      </c>
      <c r="AI120" s="50"/>
      <c r="AJ120" s="50">
        <v>22849.643912261399</v>
      </c>
      <c r="AK120" s="50">
        <v>123.73461599344853</v>
      </c>
      <c r="AL120" s="15">
        <f t="shared" si="16"/>
        <v>-2.2041652561208491E-2</v>
      </c>
      <c r="AM120" s="52">
        <f t="shared" si="16"/>
        <v>-2.2041652561208602E-2</v>
      </c>
    </row>
    <row r="121" spans="1:39" x14ac:dyDescent="0.2">
      <c r="A121" s="178" t="s">
        <v>289</v>
      </c>
      <c r="B121" s="178" t="s">
        <v>290</v>
      </c>
      <c r="D121" s="61">
        <v>65909</v>
      </c>
      <c r="E121" s="66">
        <v>111.37801971764753</v>
      </c>
      <c r="F121" s="49"/>
      <c r="G121" s="81">
        <v>70069.389358560948</v>
      </c>
      <c r="H121" s="74">
        <v>117.28881329471891</v>
      </c>
      <c r="I121" s="83"/>
      <c r="J121" s="96">
        <f t="shared" si="17"/>
        <v>-5.9375276374556307E-2</v>
      </c>
      <c r="K121" s="119">
        <f t="shared" si="17"/>
        <v>-5.0395203182923787E-2</v>
      </c>
      <c r="L121" s="96">
        <v>2.0772867331364298E-2</v>
      </c>
      <c r="M121" s="90">
        <f>INDEX('Pace of change parameters'!$E$20:$I$20,1,$B$6)</f>
        <v>1.1119783131080974E-2</v>
      </c>
      <c r="N121" s="101">
        <f>IF(INDEX('Pace of change parameters'!$E$28:$I$28,1,$B$6)=1,(1+L121)*D121,D121)</f>
        <v>67278.118912942897</v>
      </c>
      <c r="O121" s="87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0.26187402407185295</v>
      </c>
      <c r="P121" s="51">
        <v>4.4270496060463627E-2</v>
      </c>
      <c r="Q121" s="51">
        <v>3.4395203182923773E-2</v>
      </c>
      <c r="R121" s="9">
        <f>IF(INDEX('Pace of change parameters'!$E$29:$I$29,1,$B$6)=1,D121*(1+P121),D121)</f>
        <v>68826.824124849096</v>
      </c>
      <c r="S121" s="96">
        <f>IF(P121&lt;INDEX('Pace of change parameters'!$E$22:$I$22,1,$B$6),INDEX('Pace of change parameters'!$E$22:$I$22,1,$B$6),P121)</f>
        <v>4.4270496060463627E-2</v>
      </c>
      <c r="T121" s="125">
        <v>3.4395203182923773E-2</v>
      </c>
      <c r="U121" s="110">
        <f t="shared" si="11"/>
        <v>68826.824124849096</v>
      </c>
      <c r="V121" s="124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5">
        <f>MIN(S121, S121+(INDEX('Pace of change parameters'!$E$25:$I$25,1,$B$6)-S121)*(1-V121))</f>
        <v>4.4270496060463627E-2</v>
      </c>
      <c r="X121" s="125">
        <v>3.4395203182923773E-2</v>
      </c>
      <c r="Y121" s="101">
        <f t="shared" si="12"/>
        <v>68826.824124849096</v>
      </c>
      <c r="Z121" s="90">
        <v>0</v>
      </c>
      <c r="AA121" s="92">
        <f t="shared" si="15"/>
        <v>72319.735910211224</v>
      </c>
      <c r="AB121" s="92">
        <f>IF(INDEX('Pace of change parameters'!$E$27:$I$27,1,$B$6)=1,MAX(AA121,Y121),Y121)</f>
        <v>68826.824124849096</v>
      </c>
      <c r="AC121" s="90">
        <f t="shared" si="13"/>
        <v>4.4270496060463627E-2</v>
      </c>
      <c r="AD121" s="136">
        <v>3.4395203182923773E-2</v>
      </c>
      <c r="AE121" s="50">
        <v>68827</v>
      </c>
      <c r="AF121" s="50">
        <v>115.20918373251556</v>
      </c>
      <c r="AG121" s="15">
        <f t="shared" si="18"/>
        <v>4.427316451470964E-2</v>
      </c>
      <c r="AH121" s="15">
        <f t="shared" si="18"/>
        <v>3.4397846402551835E-2</v>
      </c>
      <c r="AI121" s="50"/>
      <c r="AJ121" s="50">
        <v>72319.735910211224</v>
      </c>
      <c r="AK121" s="50">
        <v>121.05565754669719</v>
      </c>
      <c r="AL121" s="15">
        <f t="shared" si="16"/>
        <v>-4.8295750340510701E-2</v>
      </c>
      <c r="AM121" s="52">
        <f t="shared" si="16"/>
        <v>-4.829575034051059E-2</v>
      </c>
    </row>
    <row r="122" spans="1:39" x14ac:dyDescent="0.2">
      <c r="A122" s="178" t="s">
        <v>291</v>
      </c>
      <c r="B122" s="178" t="s">
        <v>292</v>
      </c>
      <c r="D122" s="61">
        <v>32537</v>
      </c>
      <c r="E122" s="66">
        <v>137.08767020591935</v>
      </c>
      <c r="F122" s="49"/>
      <c r="G122" s="81">
        <v>32029.775464278628</v>
      </c>
      <c r="H122" s="74">
        <v>134.44889098479672</v>
      </c>
      <c r="I122" s="83"/>
      <c r="J122" s="96">
        <f t="shared" si="17"/>
        <v>1.5836031579024246E-2</v>
      </c>
      <c r="K122" s="119">
        <f t="shared" si="17"/>
        <v>1.9626634342569726E-2</v>
      </c>
      <c r="L122" s="96">
        <v>1.4892787164275667E-2</v>
      </c>
      <c r="M122" s="90">
        <f>INDEX('Pace of change parameters'!$E$20:$I$20,1,$B$6)</f>
        <v>1.1119783131080974E-2</v>
      </c>
      <c r="N122" s="101">
        <f>IF(INDEX('Pace of change parameters'!$E$28:$I$28,1,$B$6)=1,(1+L122)*D122,D122)</f>
        <v>33021.566615964039</v>
      </c>
      <c r="O122" s="87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1">
        <v>1.4892787164275667E-2</v>
      </c>
      <c r="Q122" s="51">
        <v>1.1119783131080974E-2</v>
      </c>
      <c r="R122" s="9">
        <f>IF(INDEX('Pace of change parameters'!$E$29:$I$29,1,$B$6)=1,D122*(1+P122),D122)</f>
        <v>33021.566615964039</v>
      </c>
      <c r="S122" s="96">
        <f>IF(P122&lt;INDEX('Pace of change parameters'!$E$22:$I$22,1,$B$6),INDEX('Pace of change parameters'!$E$22:$I$22,1,$B$6),P122)</f>
        <v>1.84E-2</v>
      </c>
      <c r="T122" s="125">
        <v>1.4613957418948997E-2</v>
      </c>
      <c r="U122" s="110">
        <f t="shared" si="11"/>
        <v>33135.680800000002</v>
      </c>
      <c r="V122" s="124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5">
        <f>MIN(S122, S122+(INDEX('Pace of change parameters'!$E$25:$I$25,1,$B$6)-S122)*(1-V122))</f>
        <v>1.84E-2</v>
      </c>
      <c r="X122" s="125">
        <v>1.4613957418948997E-2</v>
      </c>
      <c r="Y122" s="101">
        <f t="shared" si="12"/>
        <v>33135.680800000002</v>
      </c>
      <c r="Z122" s="90">
        <v>0</v>
      </c>
      <c r="AA122" s="92">
        <f t="shared" si="15"/>
        <v>33058.442838520066</v>
      </c>
      <c r="AB122" s="92">
        <f>IF(INDEX('Pace of change parameters'!$E$27:$I$27,1,$B$6)=1,MAX(AA122,Y122),Y122)</f>
        <v>33135.680800000002</v>
      </c>
      <c r="AC122" s="90">
        <f t="shared" si="13"/>
        <v>1.8399999999999972E-2</v>
      </c>
      <c r="AD122" s="136">
        <v>1.4613957418948997E-2</v>
      </c>
      <c r="AE122" s="50">
        <v>33136</v>
      </c>
      <c r="AF122" s="50">
        <v>139.09240346192234</v>
      </c>
      <c r="AG122" s="15">
        <f t="shared" si="18"/>
        <v>1.8409810369732993E-2</v>
      </c>
      <c r="AH122" s="15">
        <f t="shared" si="18"/>
        <v>1.4623731317278121E-2</v>
      </c>
      <c r="AI122" s="50"/>
      <c r="AJ122" s="50">
        <v>33058.442838520066</v>
      </c>
      <c r="AK122" s="50">
        <v>138.7668478126005</v>
      </c>
      <c r="AL122" s="15">
        <f t="shared" si="16"/>
        <v>2.3460621499560297E-3</v>
      </c>
      <c r="AM122" s="52">
        <f t="shared" si="16"/>
        <v>2.3460621499560297E-3</v>
      </c>
    </row>
    <row r="123" spans="1:39" x14ac:dyDescent="0.2">
      <c r="A123" s="178" t="s">
        <v>293</v>
      </c>
      <c r="B123" s="178" t="s">
        <v>294</v>
      </c>
      <c r="D123" s="61">
        <v>70730</v>
      </c>
      <c r="E123" s="66">
        <v>110.81188558528693</v>
      </c>
      <c r="F123" s="49"/>
      <c r="G123" s="81">
        <v>75544.836595045941</v>
      </c>
      <c r="H123" s="74">
        <v>117.10061605757278</v>
      </c>
      <c r="I123" s="83"/>
      <c r="J123" s="96">
        <f t="shared" si="17"/>
        <v>-6.3734820433269501E-2</v>
      </c>
      <c r="K123" s="119">
        <f t="shared" si="17"/>
        <v>-5.370364976725639E-2</v>
      </c>
      <c r="L123" s="96">
        <v>2.1952948060982358E-2</v>
      </c>
      <c r="M123" s="90">
        <f>INDEX('Pace of change parameters'!$E$20:$I$20,1,$B$6)</f>
        <v>1.1119783131080974E-2</v>
      </c>
      <c r="N123" s="101">
        <f>IF(INDEX('Pace of change parameters'!$E$28:$I$28,1,$B$6)=1,(1+L123)*D123,D123)</f>
        <v>72282.732016353286</v>
      </c>
      <c r="O123" s="87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0.29909767969379991</v>
      </c>
      <c r="P123" s="51">
        <v>4.8821634969244965E-2</v>
      </c>
      <c r="Q123" s="51">
        <v>3.7703649767256486E-2</v>
      </c>
      <c r="R123" s="9">
        <f>IF(INDEX('Pace of change parameters'!$E$29:$I$29,1,$B$6)=1,D123*(1+P123),D123)</f>
        <v>74183.154241374694</v>
      </c>
      <c r="S123" s="96">
        <f>IF(P123&lt;INDEX('Pace of change parameters'!$E$22:$I$22,1,$B$6),INDEX('Pace of change parameters'!$E$22:$I$22,1,$B$6),P123)</f>
        <v>4.8821634969244965E-2</v>
      </c>
      <c r="T123" s="125">
        <v>3.7703649767256486E-2</v>
      </c>
      <c r="U123" s="110">
        <f t="shared" si="11"/>
        <v>74183.154241374694</v>
      </c>
      <c r="V123" s="124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5">
        <f>MIN(S123, S123+(INDEX('Pace of change parameters'!$E$25:$I$25,1,$B$6)-S123)*(1-V123))</f>
        <v>4.8821634969244965E-2</v>
      </c>
      <c r="X123" s="125">
        <v>3.7703649767256486E-2</v>
      </c>
      <c r="Y123" s="101">
        <f t="shared" si="12"/>
        <v>74183.154241374694</v>
      </c>
      <c r="Z123" s="90">
        <v>0</v>
      </c>
      <c r="AA123" s="92">
        <f t="shared" si="15"/>
        <v>77971.032457217734</v>
      </c>
      <c r="AB123" s="92">
        <f>IF(INDEX('Pace of change parameters'!$E$27:$I$27,1,$B$6)=1,MAX(AA123,Y123),Y123)</f>
        <v>74183.154241374694</v>
      </c>
      <c r="AC123" s="90">
        <f t="shared" si="13"/>
        <v>4.8821634969244965E-2</v>
      </c>
      <c r="AD123" s="136">
        <v>3.7703649767256486E-2</v>
      </c>
      <c r="AE123" s="50">
        <v>74183</v>
      </c>
      <c r="AF123" s="50">
        <v>114.98965902281913</v>
      </c>
      <c r="AG123" s="15">
        <f t="shared" si="18"/>
        <v>4.8819454262689188E-2</v>
      </c>
      <c r="AH123" s="15">
        <f t="shared" si="18"/>
        <v>3.7701492177179441E-2</v>
      </c>
      <c r="AI123" s="50"/>
      <c r="AJ123" s="50">
        <v>77971.032457217734</v>
      </c>
      <c r="AK123" s="50">
        <v>120.86141617233909</v>
      </c>
      <c r="AL123" s="15">
        <f t="shared" si="16"/>
        <v>-4.8582561213309616E-2</v>
      </c>
      <c r="AM123" s="52">
        <f t="shared" si="16"/>
        <v>-4.8582561213309727E-2</v>
      </c>
    </row>
    <row r="124" spans="1:39" x14ac:dyDescent="0.2">
      <c r="A124" s="178" t="s">
        <v>295</v>
      </c>
      <c r="B124" s="178" t="s">
        <v>296</v>
      </c>
      <c r="D124" s="61">
        <v>53813</v>
      </c>
      <c r="E124" s="66">
        <v>133.97473516201583</v>
      </c>
      <c r="F124" s="49"/>
      <c r="G124" s="81">
        <v>48730.938202022808</v>
      </c>
      <c r="H124" s="74">
        <v>120.68013721902499</v>
      </c>
      <c r="I124" s="83"/>
      <c r="J124" s="96">
        <f t="shared" si="17"/>
        <v>0.10428819935517342</v>
      </c>
      <c r="K124" s="119">
        <f t="shared" si="17"/>
        <v>0.11016392796158492</v>
      </c>
      <c r="L124" s="96">
        <v>1.6499778532391041E-2</v>
      </c>
      <c r="M124" s="90">
        <f>INDEX('Pace of change parameters'!$E$20:$I$20,1,$B$6)</f>
        <v>1.1119783131080974E-2</v>
      </c>
      <c r="N124" s="101">
        <f>IF(INDEX('Pace of change parameters'!$E$28:$I$28,1,$B$6)=1,(1+L124)*D124,D124)</f>
        <v>54700.902582163559</v>
      </c>
      <c r="O124" s="87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1">
        <v>1.6499778532391041E-2</v>
      </c>
      <c r="Q124" s="51">
        <v>1.1119783131080974E-2</v>
      </c>
      <c r="R124" s="9">
        <f>IF(INDEX('Pace of change parameters'!$E$29:$I$29,1,$B$6)=1,D124*(1+P124),D124)</f>
        <v>54700.902582163559</v>
      </c>
      <c r="S124" s="96">
        <f>IF(P124&lt;INDEX('Pace of change parameters'!$E$22:$I$22,1,$B$6),INDEX('Pace of change parameters'!$E$22:$I$22,1,$B$6),P124)</f>
        <v>1.84E-2</v>
      </c>
      <c r="T124" s="125">
        <v>1.3009947358173957E-2</v>
      </c>
      <c r="U124" s="110">
        <f t="shared" si="11"/>
        <v>54803.159200000002</v>
      </c>
      <c r="V124" s="124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0</v>
      </c>
      <c r="W124" s="125">
        <f>MIN(S124, S124+(INDEX('Pace of change parameters'!$E$25:$I$25,1,$B$6)-S124)*(1-V124))</f>
        <v>0.01</v>
      </c>
      <c r="X124" s="125">
        <v>4.6544057656674465E-3</v>
      </c>
      <c r="Y124" s="101">
        <f t="shared" si="12"/>
        <v>54351.13</v>
      </c>
      <c r="Z124" s="90">
        <v>0</v>
      </c>
      <c r="AA124" s="92">
        <f t="shared" si="15"/>
        <v>50295.979652297785</v>
      </c>
      <c r="AB124" s="92">
        <f>IF(INDEX('Pace of change parameters'!$E$27:$I$27,1,$B$6)=1,MAX(AA124,Y124),Y124)</f>
        <v>54351.13</v>
      </c>
      <c r="AC124" s="90">
        <f t="shared" si="13"/>
        <v>1.0000000000000009E-2</v>
      </c>
      <c r="AD124" s="136">
        <v>4.6544057656674465E-3</v>
      </c>
      <c r="AE124" s="50">
        <v>54351</v>
      </c>
      <c r="AF124" s="50">
        <v>134.59798600222643</v>
      </c>
      <c r="AG124" s="15">
        <f t="shared" si="18"/>
        <v>9.9975842268595905E-3</v>
      </c>
      <c r="AH124" s="15">
        <f t="shared" si="18"/>
        <v>4.6520027784111573E-3</v>
      </c>
      <c r="AI124" s="50"/>
      <c r="AJ124" s="50">
        <v>50295.979652297785</v>
      </c>
      <c r="AK124" s="50">
        <v>124.55589713543897</v>
      </c>
      <c r="AL124" s="15">
        <f t="shared" si="16"/>
        <v>8.0623150711748082E-2</v>
      </c>
      <c r="AM124" s="52">
        <f t="shared" si="16"/>
        <v>8.062315071174786E-2</v>
      </c>
    </row>
    <row r="125" spans="1:39" x14ac:dyDescent="0.2">
      <c r="A125" s="178" t="s">
        <v>297</v>
      </c>
      <c r="B125" s="178" t="s">
        <v>298</v>
      </c>
      <c r="D125" s="61">
        <v>26895</v>
      </c>
      <c r="E125" s="66">
        <v>117.03161630928459</v>
      </c>
      <c r="F125" s="49"/>
      <c r="G125" s="81">
        <v>29112.049857518497</v>
      </c>
      <c r="H125" s="74">
        <v>125.20536835768382</v>
      </c>
      <c r="I125" s="83"/>
      <c r="J125" s="96">
        <f t="shared" si="17"/>
        <v>-7.6155745417079257E-2</v>
      </c>
      <c r="K125" s="119">
        <f t="shared" si="17"/>
        <v>-6.5282760281081931E-2</v>
      </c>
      <c r="L125" s="96">
        <v>2.3019938723497724E-2</v>
      </c>
      <c r="M125" s="90">
        <f>INDEX('Pace of change parameters'!$E$20:$I$20,1,$B$6)</f>
        <v>1.1119783131080974E-2</v>
      </c>
      <c r="N125" s="101">
        <f>IF(INDEX('Pace of change parameters'!$E$28:$I$28,1,$B$6)=1,(1+L125)*D125,D125)</f>
        <v>27514.12125196847</v>
      </c>
      <c r="O125" s="87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0.42937538289632998</v>
      </c>
      <c r="P125" s="51">
        <v>6.1632066778793515E-2</v>
      </c>
      <c r="Q125" s="51">
        <v>4.9282760281081917E-2</v>
      </c>
      <c r="R125" s="9">
        <f>IF(INDEX('Pace of change parameters'!$E$29:$I$29,1,$B$6)=1,D125*(1+P125),D125)</f>
        <v>28552.59443601565</v>
      </c>
      <c r="S125" s="96">
        <f>IF(P125&lt;INDEX('Pace of change parameters'!$E$22:$I$22,1,$B$6),INDEX('Pace of change parameters'!$E$22:$I$22,1,$B$6),P125)</f>
        <v>6.1632066778793515E-2</v>
      </c>
      <c r="T125" s="125">
        <v>4.9282760281081917E-2</v>
      </c>
      <c r="U125" s="110">
        <f t="shared" si="11"/>
        <v>28552.59443601565</v>
      </c>
      <c r="V125" s="124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5">
        <f>MIN(S125, S125+(INDEX('Pace of change parameters'!$E$25:$I$25,1,$B$6)-S125)*(1-V125))</f>
        <v>6.1632066778793515E-2</v>
      </c>
      <c r="X125" s="125">
        <v>4.9282760281081917E-2</v>
      </c>
      <c r="Y125" s="101">
        <f t="shared" si="12"/>
        <v>28552.59443601565</v>
      </c>
      <c r="Z125" s="90">
        <v>0</v>
      </c>
      <c r="AA125" s="92">
        <f t="shared" si="15"/>
        <v>30047.011637663272</v>
      </c>
      <c r="AB125" s="92">
        <f>IF(INDEX('Pace of change parameters'!$E$27:$I$27,1,$B$6)=1,MAX(AA125,Y125),Y125)</f>
        <v>28552.59443601565</v>
      </c>
      <c r="AC125" s="90">
        <f t="shared" si="13"/>
        <v>6.1632066778793515E-2</v>
      </c>
      <c r="AD125" s="136">
        <v>4.9282760281081917E-2</v>
      </c>
      <c r="AE125" s="50">
        <v>28553</v>
      </c>
      <c r="AF125" s="50">
        <v>122.80100165442892</v>
      </c>
      <c r="AG125" s="15">
        <f t="shared" si="18"/>
        <v>6.1647146309723011E-2</v>
      </c>
      <c r="AH125" s="15">
        <f t="shared" si="18"/>
        <v>4.929766440119332E-2</v>
      </c>
      <c r="AI125" s="50"/>
      <c r="AJ125" s="50">
        <v>30047.011637663272</v>
      </c>
      <c r="AK125" s="50">
        <v>129.2264604709604</v>
      </c>
      <c r="AL125" s="15">
        <f t="shared" si="16"/>
        <v>-4.9722470097178006E-2</v>
      </c>
      <c r="AM125" s="52">
        <f t="shared" si="16"/>
        <v>-4.9722470097178006E-2</v>
      </c>
    </row>
    <row r="126" spans="1:39" x14ac:dyDescent="0.2">
      <c r="A126" s="178" t="s">
        <v>299</v>
      </c>
      <c r="B126" s="178" t="s">
        <v>300</v>
      </c>
      <c r="D126" s="61">
        <v>46693</v>
      </c>
      <c r="E126" s="66">
        <v>121.07062626491251</v>
      </c>
      <c r="F126" s="49"/>
      <c r="G126" s="81">
        <v>44422.382204874615</v>
      </c>
      <c r="H126" s="74">
        <v>114.37073704114368</v>
      </c>
      <c r="I126" s="83"/>
      <c r="J126" s="96">
        <f t="shared" si="17"/>
        <v>5.1114273535655341E-2</v>
      </c>
      <c r="K126" s="119">
        <f t="shared" si="17"/>
        <v>5.8580449834459092E-2</v>
      </c>
      <c r="L126" s="96">
        <v>1.8301874317676159E-2</v>
      </c>
      <c r="M126" s="90">
        <f>INDEX('Pace of change parameters'!$E$20:$I$20,1,$B$6)</f>
        <v>1.1119783131080974E-2</v>
      </c>
      <c r="N126" s="101">
        <f>IF(INDEX('Pace of change parameters'!$E$28:$I$28,1,$B$6)=1,(1+L126)*D126,D126)</f>
        <v>47547.569417515253</v>
      </c>
      <c r="O126" s="87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1">
        <v>1.8301874317676159E-2</v>
      </c>
      <c r="Q126" s="51">
        <v>1.1119783131080974E-2</v>
      </c>
      <c r="R126" s="9">
        <f>IF(INDEX('Pace of change parameters'!$E$29:$I$29,1,$B$6)=1,D126*(1+P126),D126)</f>
        <v>47547.569417515253</v>
      </c>
      <c r="S126" s="96">
        <f>IF(P126&lt;INDEX('Pace of change parameters'!$E$22:$I$22,1,$B$6),INDEX('Pace of change parameters'!$E$22:$I$22,1,$B$6),P126)</f>
        <v>1.84E-2</v>
      </c>
      <c r="T126" s="125">
        <v>1.1217216732190005E-2</v>
      </c>
      <c r="U126" s="110">
        <f t="shared" si="11"/>
        <v>47552.1512</v>
      </c>
      <c r="V126" s="124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0.97771452928689329</v>
      </c>
      <c r="W126" s="125">
        <f>MIN(S126, S126+(INDEX('Pace of change parameters'!$E$25:$I$25,1,$B$6)-S126)*(1-V126))</f>
        <v>1.8212802046009904E-2</v>
      </c>
      <c r="X126" s="125">
        <v>1.103133908685261E-2</v>
      </c>
      <c r="Y126" s="101">
        <f t="shared" si="12"/>
        <v>47543.410365934345</v>
      </c>
      <c r="Z126" s="90">
        <v>0</v>
      </c>
      <c r="AA126" s="92">
        <f t="shared" si="15"/>
        <v>45849.050191080154</v>
      </c>
      <c r="AB126" s="92">
        <f>IF(INDEX('Pace of change parameters'!$E$27:$I$27,1,$B$6)=1,MAX(AA126,Y126),Y126)</f>
        <v>47543.410365934345</v>
      </c>
      <c r="AC126" s="90">
        <f t="shared" si="13"/>
        <v>1.8212802046009946E-2</v>
      </c>
      <c r="AD126" s="136">
        <v>1.103133908685261E-2</v>
      </c>
      <c r="AE126" s="50">
        <v>47543</v>
      </c>
      <c r="AF126" s="50">
        <v>122.4051408605101</v>
      </c>
      <c r="AG126" s="15">
        <f t="shared" si="18"/>
        <v>1.8204013449553358E-2</v>
      </c>
      <c r="AH126" s="15">
        <f t="shared" si="18"/>
        <v>1.1022612476436322E-2</v>
      </c>
      <c r="AI126" s="50"/>
      <c r="AJ126" s="50">
        <v>45849.050191080154</v>
      </c>
      <c r="AK126" s="50">
        <v>118.04386443766199</v>
      </c>
      <c r="AL126" s="15">
        <f t="shared" si="16"/>
        <v>3.694623556780674E-2</v>
      </c>
      <c r="AM126" s="52">
        <f t="shared" si="16"/>
        <v>3.694623556780674E-2</v>
      </c>
    </row>
    <row r="127" spans="1:39" x14ac:dyDescent="0.2">
      <c r="A127" s="178" t="s">
        <v>301</v>
      </c>
      <c r="B127" s="178" t="s">
        <v>302</v>
      </c>
      <c r="D127" s="61">
        <v>45632</v>
      </c>
      <c r="E127" s="66">
        <v>133.54943606132102</v>
      </c>
      <c r="F127" s="49"/>
      <c r="G127" s="81">
        <v>44727.618602432936</v>
      </c>
      <c r="H127" s="74">
        <v>129.78001301373763</v>
      </c>
      <c r="I127" s="83"/>
      <c r="J127" s="96">
        <f t="shared" si="17"/>
        <v>2.0219752936228685E-2</v>
      </c>
      <c r="K127" s="119">
        <f t="shared" si="17"/>
        <v>2.9044711585784588E-2</v>
      </c>
      <c r="L127" s="96">
        <v>1.9866026526387248E-2</v>
      </c>
      <c r="M127" s="90">
        <f>INDEX('Pace of change parameters'!$E$20:$I$20,1,$B$6)</f>
        <v>1.1119783131080974E-2</v>
      </c>
      <c r="N127" s="101">
        <f>IF(INDEX('Pace of change parameters'!$E$28:$I$28,1,$B$6)=1,(1+L127)*D127,D127)</f>
        <v>46538.526522452106</v>
      </c>
      <c r="O127" s="87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1">
        <v>1.9866026526387248E-2</v>
      </c>
      <c r="Q127" s="51">
        <v>1.1119783131080974E-2</v>
      </c>
      <c r="R127" s="9">
        <f>IF(INDEX('Pace of change parameters'!$E$29:$I$29,1,$B$6)=1,D127*(1+P127),D127)</f>
        <v>46538.526522452106</v>
      </c>
      <c r="S127" s="96">
        <f>IF(P127&lt;INDEX('Pace of change parameters'!$E$22:$I$22,1,$B$6),INDEX('Pace of change parameters'!$E$22:$I$22,1,$B$6),P127)</f>
        <v>1.9866026526387248E-2</v>
      </c>
      <c r="T127" s="125">
        <v>1.1119783131080974E-2</v>
      </c>
      <c r="U127" s="110">
        <f t="shared" si="11"/>
        <v>46538.526522452106</v>
      </c>
      <c r="V127" s="124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5">
        <f>MIN(S127, S127+(INDEX('Pace of change parameters'!$E$25:$I$25,1,$B$6)-S127)*(1-V127))</f>
        <v>1.9866026526387248E-2</v>
      </c>
      <c r="X127" s="125">
        <v>1.1119783131080974E-2</v>
      </c>
      <c r="Y127" s="101">
        <f t="shared" si="12"/>
        <v>46538.526522452106</v>
      </c>
      <c r="Z127" s="90">
        <v>0</v>
      </c>
      <c r="AA127" s="92">
        <f t="shared" si="15"/>
        <v>46164.089552257414</v>
      </c>
      <c r="AB127" s="92">
        <f>IF(INDEX('Pace of change parameters'!$E$27:$I$27,1,$B$6)=1,MAX(AA127,Y127),Y127)</f>
        <v>46538.526522452106</v>
      </c>
      <c r="AC127" s="90">
        <f t="shared" si="13"/>
        <v>1.9866026526387248E-2</v>
      </c>
      <c r="AD127" s="136">
        <v>1.1119783131080974E-2</v>
      </c>
      <c r="AE127" s="50">
        <v>46539</v>
      </c>
      <c r="AF127" s="50">
        <v>135.03585065263908</v>
      </c>
      <c r="AG127" s="15">
        <f t="shared" si="18"/>
        <v>1.9876402524544146E-2</v>
      </c>
      <c r="AH127" s="15">
        <f t="shared" si="18"/>
        <v>1.1130070145976223E-2</v>
      </c>
      <c r="AI127" s="50"/>
      <c r="AJ127" s="50">
        <v>46164.089552257414</v>
      </c>
      <c r="AK127" s="50">
        <v>133.94802428702138</v>
      </c>
      <c r="AL127" s="15">
        <f t="shared" si="16"/>
        <v>8.1212572668241112E-3</v>
      </c>
      <c r="AM127" s="52">
        <f t="shared" si="16"/>
        <v>8.1212572668241112E-3</v>
      </c>
    </row>
    <row r="128" spans="1:39" x14ac:dyDescent="0.2">
      <c r="A128" s="178" t="s">
        <v>303</v>
      </c>
      <c r="B128" s="178" t="s">
        <v>304</v>
      </c>
      <c r="D128" s="61">
        <v>27447</v>
      </c>
      <c r="E128" s="66">
        <v>159.52631547450974</v>
      </c>
      <c r="F128" s="49"/>
      <c r="G128" s="81">
        <v>21975.997690303229</v>
      </c>
      <c r="H128" s="74">
        <v>127.10629320834188</v>
      </c>
      <c r="I128" s="83"/>
      <c r="J128" s="96">
        <f t="shared" si="17"/>
        <v>0.24895353497924755</v>
      </c>
      <c r="K128" s="119">
        <f t="shared" si="17"/>
        <v>0.25506229037005834</v>
      </c>
      <c r="L128" s="96">
        <v>1.606527009514136E-2</v>
      </c>
      <c r="M128" s="90">
        <f>INDEX('Pace of change parameters'!$E$20:$I$20,1,$B$6)</f>
        <v>1.1119783131080974E-2</v>
      </c>
      <c r="N128" s="101">
        <f>IF(INDEX('Pace of change parameters'!$E$28:$I$28,1,$B$6)=1,(1+L128)*D128,D128)</f>
        <v>27887.943468301346</v>
      </c>
      <c r="O128" s="87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1">
        <v>1.606527009514136E-2</v>
      </c>
      <c r="Q128" s="51">
        <v>1.1119783131080974E-2</v>
      </c>
      <c r="R128" s="9">
        <f>IF(INDEX('Pace of change parameters'!$E$29:$I$29,1,$B$6)=1,D128*(1+P128),D128)</f>
        <v>27887.943468301346</v>
      </c>
      <c r="S128" s="96">
        <f>IF(P128&lt;INDEX('Pace of change parameters'!$E$22:$I$22,1,$B$6),INDEX('Pace of change parameters'!$E$22:$I$22,1,$B$6),P128)</f>
        <v>1.84E-2</v>
      </c>
      <c r="T128" s="125">
        <v>1.3443149222364781E-2</v>
      </c>
      <c r="U128" s="110">
        <f t="shared" si="11"/>
        <v>27952.024799999999</v>
      </c>
      <c r="V128" s="124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0</v>
      </c>
      <c r="W128" s="125">
        <f>MIN(S128, S128+(INDEX('Pace of change parameters'!$E$25:$I$25,1,$B$6)-S128)*(1-V128))</f>
        <v>0.01</v>
      </c>
      <c r="X128" s="125">
        <v>5.0840344801537096E-3</v>
      </c>
      <c r="Y128" s="101">
        <f t="shared" si="12"/>
        <v>27721.47</v>
      </c>
      <c r="Z128" s="90">
        <v>0</v>
      </c>
      <c r="AA128" s="92">
        <f t="shared" si="15"/>
        <v>22681.77821835069</v>
      </c>
      <c r="AB128" s="92">
        <f>IF(INDEX('Pace of change parameters'!$E$27:$I$27,1,$B$6)=1,MAX(AA128,Y128),Y128)</f>
        <v>27721.47</v>
      </c>
      <c r="AC128" s="90">
        <f t="shared" si="13"/>
        <v>1.0000000000000009E-2</v>
      </c>
      <c r="AD128" s="136">
        <v>5.0840344801537096E-3</v>
      </c>
      <c r="AE128" s="50">
        <v>27721</v>
      </c>
      <c r="AF128" s="50">
        <v>160.33463434441356</v>
      </c>
      <c r="AG128" s="15">
        <f t="shared" si="18"/>
        <v>9.9828760884614898E-3</v>
      </c>
      <c r="AH128" s="15">
        <f t="shared" si="18"/>
        <v>5.0669939157026445E-3</v>
      </c>
      <c r="AI128" s="50"/>
      <c r="AJ128" s="50">
        <v>22681.77821835069</v>
      </c>
      <c r="AK128" s="50">
        <v>131.18843537103069</v>
      </c>
      <c r="AL128" s="15">
        <f t="shared" si="16"/>
        <v>0.22217049003557965</v>
      </c>
      <c r="AM128" s="52">
        <f t="shared" si="16"/>
        <v>0.22217049003557965</v>
      </c>
    </row>
    <row r="129" spans="1:39" x14ac:dyDescent="0.2">
      <c r="A129" s="178" t="s">
        <v>305</v>
      </c>
      <c r="B129" s="178" t="s">
        <v>306</v>
      </c>
      <c r="D129" s="61">
        <v>30045</v>
      </c>
      <c r="E129" s="66">
        <v>138.1747428892136</v>
      </c>
      <c r="F129" s="49"/>
      <c r="G129" s="81">
        <v>26419.322825062482</v>
      </c>
      <c r="H129" s="74">
        <v>120.65429280197124</v>
      </c>
      <c r="I129" s="83"/>
      <c r="J129" s="96">
        <f t="shared" si="17"/>
        <v>0.1372358102796658</v>
      </c>
      <c r="K129" s="119">
        <f t="shared" si="17"/>
        <v>0.14521199105612026</v>
      </c>
      <c r="L129" s="96">
        <v>1.8211429475667673E-2</v>
      </c>
      <c r="M129" s="90">
        <f>INDEX('Pace of change parameters'!$E$20:$I$20,1,$B$6)</f>
        <v>1.1119783131080974E-2</v>
      </c>
      <c r="N129" s="101">
        <f>IF(INDEX('Pace of change parameters'!$E$28:$I$28,1,$B$6)=1,(1+L129)*D129,D129)</f>
        <v>30592.162398596436</v>
      </c>
      <c r="O129" s="87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1">
        <v>1.8211429475667673E-2</v>
      </c>
      <c r="Q129" s="51">
        <v>1.1119783131080974E-2</v>
      </c>
      <c r="R129" s="9">
        <f>IF(INDEX('Pace of change parameters'!$E$29:$I$29,1,$B$6)=1,D129*(1+P129),D129)</f>
        <v>30592.162398596436</v>
      </c>
      <c r="S129" s="96">
        <f>IF(P129&lt;INDEX('Pace of change parameters'!$E$22:$I$22,1,$B$6),INDEX('Pace of change parameters'!$E$22:$I$22,1,$B$6),P129)</f>
        <v>1.84E-2</v>
      </c>
      <c r="T129" s="125">
        <v>1.1307040298058402E-2</v>
      </c>
      <c r="U129" s="110">
        <f t="shared" si="11"/>
        <v>30597.827999999998</v>
      </c>
      <c r="V129" s="124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0</v>
      </c>
      <c r="W129" s="125">
        <f>MIN(S129, S129+(INDEX('Pace of change parameters'!$E$25:$I$25,1,$B$6)-S129)*(1-V129))</f>
        <v>0.01</v>
      </c>
      <c r="X129" s="125">
        <v>2.9655446789464968E-3</v>
      </c>
      <c r="Y129" s="101">
        <f t="shared" si="12"/>
        <v>30345.45</v>
      </c>
      <c r="Z129" s="90">
        <v>0</v>
      </c>
      <c r="AA129" s="92">
        <f t="shared" si="15"/>
        <v>27267.805059038888</v>
      </c>
      <c r="AB129" s="92">
        <f>IF(INDEX('Pace of change parameters'!$E$27:$I$27,1,$B$6)=1,MAX(AA129,Y129),Y129)</f>
        <v>30345.45</v>
      </c>
      <c r="AC129" s="90">
        <f t="shared" si="13"/>
        <v>1.0000000000000009E-2</v>
      </c>
      <c r="AD129" s="136">
        <v>2.9655446789464968E-3</v>
      </c>
      <c r="AE129" s="50">
        <v>30345</v>
      </c>
      <c r="AF129" s="50">
        <v>138.58245115967156</v>
      </c>
      <c r="AG129" s="15">
        <f t="shared" si="18"/>
        <v>9.9850224663005083E-3</v>
      </c>
      <c r="AH129" s="15">
        <f t="shared" si="18"/>
        <v>2.9506714608824591E-3</v>
      </c>
      <c r="AI129" s="50"/>
      <c r="AJ129" s="50">
        <v>27267.805059038888</v>
      </c>
      <c r="AK129" s="50">
        <v>124.52922269980894</v>
      </c>
      <c r="AL129" s="15">
        <f t="shared" si="16"/>
        <v>0.11285084862160799</v>
      </c>
      <c r="AM129" s="52">
        <f t="shared" si="16"/>
        <v>0.11285084862160777</v>
      </c>
    </row>
    <row r="130" spans="1:39" x14ac:dyDescent="0.2">
      <c r="A130" s="178" t="s">
        <v>307</v>
      </c>
      <c r="B130" s="178" t="s">
        <v>308</v>
      </c>
      <c r="D130" s="61">
        <v>33455</v>
      </c>
      <c r="E130" s="66">
        <v>141.86234105711196</v>
      </c>
      <c r="F130" s="49"/>
      <c r="G130" s="81">
        <v>28183.3600996758</v>
      </c>
      <c r="H130" s="74">
        <v>118.37447990616899</v>
      </c>
      <c r="I130" s="83"/>
      <c r="J130" s="96">
        <f t="shared" si="17"/>
        <v>0.1870479560166014</v>
      </c>
      <c r="K130" s="119">
        <f t="shared" si="17"/>
        <v>0.1984199733723091</v>
      </c>
      <c r="L130" s="96">
        <v>2.0806394075639334E-2</v>
      </c>
      <c r="M130" s="90">
        <f>INDEX('Pace of change parameters'!$E$20:$I$20,1,$B$6)</f>
        <v>1.1119783131080974E-2</v>
      </c>
      <c r="N130" s="101">
        <f>IF(INDEX('Pace of change parameters'!$E$28:$I$28,1,$B$6)=1,(1+L130)*D130,D130)</f>
        <v>34151.077913800516</v>
      </c>
      <c r="O130" s="87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1">
        <v>2.0806394075639334E-2</v>
      </c>
      <c r="Q130" s="51">
        <v>1.1119783131080974E-2</v>
      </c>
      <c r="R130" s="9">
        <f>IF(INDEX('Pace of change parameters'!$E$29:$I$29,1,$B$6)=1,D130*(1+P130),D130)</f>
        <v>34151.077913800516</v>
      </c>
      <c r="S130" s="96">
        <f>IF(P130&lt;INDEX('Pace of change parameters'!$E$22:$I$22,1,$B$6),INDEX('Pace of change parameters'!$E$22:$I$22,1,$B$6),P130)</f>
        <v>2.0806394075639334E-2</v>
      </c>
      <c r="T130" s="125">
        <v>1.1119783131080974E-2</v>
      </c>
      <c r="U130" s="110">
        <f t="shared" si="11"/>
        <v>34151.077913800516</v>
      </c>
      <c r="V130" s="124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0</v>
      </c>
      <c r="W130" s="125">
        <f>MIN(S130, S130+(INDEX('Pace of change parameters'!$E$25:$I$25,1,$B$6)-S130)*(1-V130))</f>
        <v>0.01</v>
      </c>
      <c r="X130" s="125">
        <v>4.1593282449703395E-4</v>
      </c>
      <c r="Y130" s="101">
        <f t="shared" si="12"/>
        <v>33789.550000000003</v>
      </c>
      <c r="Z130" s="90">
        <v>0</v>
      </c>
      <c r="AA130" s="92">
        <f t="shared" si="15"/>
        <v>29088.496105495356</v>
      </c>
      <c r="AB130" s="92">
        <f>IF(INDEX('Pace of change parameters'!$E$27:$I$27,1,$B$6)=1,MAX(AA130,Y130),Y130)</f>
        <v>33789.550000000003</v>
      </c>
      <c r="AC130" s="90">
        <f t="shared" si="13"/>
        <v>1.0000000000000009E-2</v>
      </c>
      <c r="AD130" s="136">
        <v>4.1593282449703395E-4</v>
      </c>
      <c r="AE130" s="50">
        <v>33790</v>
      </c>
      <c r="AF130" s="50">
        <v>141.92323633105272</v>
      </c>
      <c r="AG130" s="15">
        <f t="shared" si="18"/>
        <v>1.0013450904199583E-2</v>
      </c>
      <c r="AH130" s="15">
        <f t="shared" si="18"/>
        <v>4.2925609070731952E-4</v>
      </c>
      <c r="AI130" s="50"/>
      <c r="AJ130" s="50">
        <v>29088.496105495356</v>
      </c>
      <c r="AK130" s="50">
        <v>122.17619139671866</v>
      </c>
      <c r="AL130" s="15">
        <f t="shared" si="16"/>
        <v>0.1616276027971224</v>
      </c>
      <c r="AM130" s="52">
        <f t="shared" si="16"/>
        <v>0.1616276027971224</v>
      </c>
    </row>
    <row r="131" spans="1:39" x14ac:dyDescent="0.2">
      <c r="A131" s="178" t="s">
        <v>309</v>
      </c>
      <c r="B131" s="178" t="s">
        <v>310</v>
      </c>
      <c r="D131" s="61">
        <v>23672</v>
      </c>
      <c r="E131" s="66">
        <v>126.8174014576411</v>
      </c>
      <c r="F131" s="49"/>
      <c r="G131" s="81">
        <v>23783.860334041165</v>
      </c>
      <c r="H131" s="74">
        <v>126.46725840254594</v>
      </c>
      <c r="I131" s="83"/>
      <c r="J131" s="96">
        <f t="shared" si="17"/>
        <v>-4.7032034526818256E-3</v>
      </c>
      <c r="K131" s="119">
        <f t="shared" si="17"/>
        <v>2.7686458892044463E-3</v>
      </c>
      <c r="L131" s="96">
        <v>1.8710418117914962E-2</v>
      </c>
      <c r="M131" s="90">
        <f>INDEX('Pace of change parameters'!$E$20:$I$20,1,$B$6)</f>
        <v>1.1119783131080974E-2</v>
      </c>
      <c r="N131" s="101">
        <f>IF(INDEX('Pace of change parameters'!$E$28:$I$28,1,$B$6)=1,(1+L131)*D131,D131)</f>
        <v>24114.913017687282</v>
      </c>
      <c r="O131" s="87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1">
        <v>1.8710418117914962E-2</v>
      </c>
      <c r="Q131" s="51">
        <v>1.1119783131080974E-2</v>
      </c>
      <c r="R131" s="9">
        <f>IF(INDEX('Pace of change parameters'!$E$29:$I$29,1,$B$6)=1,D131*(1+P131),D131)</f>
        <v>24114.913017687282</v>
      </c>
      <c r="S131" s="96">
        <f>IF(P131&lt;INDEX('Pace of change parameters'!$E$22:$I$22,1,$B$6),INDEX('Pace of change parameters'!$E$22:$I$22,1,$B$6),P131)</f>
        <v>1.8710418117914962E-2</v>
      </c>
      <c r="T131" s="125">
        <v>1.1119783131080974E-2</v>
      </c>
      <c r="U131" s="110">
        <f t="shared" si="11"/>
        <v>24114.913017687282</v>
      </c>
      <c r="V131" s="124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5">
        <f>MIN(S131, S131+(INDEX('Pace of change parameters'!$E$25:$I$25,1,$B$6)-S131)*(1-V131))</f>
        <v>1.8710418117914962E-2</v>
      </c>
      <c r="X131" s="125">
        <v>1.1119783131080974E-2</v>
      </c>
      <c r="Y131" s="101">
        <f t="shared" si="12"/>
        <v>24114.913017687282</v>
      </c>
      <c r="Z131" s="90">
        <v>0</v>
      </c>
      <c r="AA131" s="92">
        <f t="shared" si="15"/>
        <v>24547.702128262565</v>
      </c>
      <c r="AB131" s="92">
        <f>IF(INDEX('Pace of change parameters'!$E$27:$I$27,1,$B$6)=1,MAX(AA131,Y131),Y131)</f>
        <v>24114.913017687282</v>
      </c>
      <c r="AC131" s="90">
        <f t="shared" si="13"/>
        <v>1.8710418117914962E-2</v>
      </c>
      <c r="AD131" s="136">
        <v>1.1119783131080974E-2</v>
      </c>
      <c r="AE131" s="50">
        <v>24115</v>
      </c>
      <c r="AF131" s="50">
        <v>128.22804597504145</v>
      </c>
      <c r="AG131" s="15">
        <f t="shared" si="18"/>
        <v>1.8714092598850929E-2</v>
      </c>
      <c r="AH131" s="15">
        <f t="shared" si="18"/>
        <v>1.1123430232652609E-2</v>
      </c>
      <c r="AI131" s="50"/>
      <c r="AJ131" s="50">
        <v>24547.702128262565</v>
      </c>
      <c r="AK131" s="50">
        <v>130.5288773412596</v>
      </c>
      <c r="AL131" s="15">
        <f t="shared" si="16"/>
        <v>-1.762699115386368E-2</v>
      </c>
      <c r="AM131" s="52">
        <f t="shared" si="16"/>
        <v>-1.7626991153863791E-2</v>
      </c>
    </row>
    <row r="132" spans="1:39" x14ac:dyDescent="0.2">
      <c r="A132" s="178" t="s">
        <v>311</v>
      </c>
      <c r="B132" s="178" t="s">
        <v>312</v>
      </c>
      <c r="D132" s="61">
        <v>20366</v>
      </c>
      <c r="E132" s="66">
        <v>118.18432099717695</v>
      </c>
      <c r="F132" s="49"/>
      <c r="G132" s="81">
        <v>20865.811112538213</v>
      </c>
      <c r="H132" s="74">
        <v>119.8374268525734</v>
      </c>
      <c r="I132" s="83"/>
      <c r="J132" s="96">
        <f t="shared" si="17"/>
        <v>-2.3953591348187642E-2</v>
      </c>
      <c r="K132" s="119">
        <f t="shared" si="17"/>
        <v>-1.379457068475054E-2</v>
      </c>
      <c r="L132" s="96">
        <v>2.1643859321502257E-2</v>
      </c>
      <c r="M132" s="90">
        <f>INDEX('Pace of change parameters'!$E$20:$I$20,1,$B$6)</f>
        <v>1.1119783131080974E-2</v>
      </c>
      <c r="N132" s="101">
        <f>IF(INDEX('Pace of change parameters'!$E$28:$I$28,1,$B$6)=1,(1+L132)*D132,D132)</f>
        <v>20806.798838941715</v>
      </c>
      <c r="O132" s="87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1">
        <v>2.1643859321502257E-2</v>
      </c>
      <c r="Q132" s="51">
        <v>1.1119783131080974E-2</v>
      </c>
      <c r="R132" s="9">
        <f>IF(INDEX('Pace of change parameters'!$E$29:$I$29,1,$B$6)=1,D132*(1+P132),D132)</f>
        <v>20806.798838941715</v>
      </c>
      <c r="S132" s="96">
        <f>IF(P132&lt;INDEX('Pace of change parameters'!$E$22:$I$22,1,$B$6),INDEX('Pace of change parameters'!$E$22:$I$22,1,$B$6),P132)</f>
        <v>2.1643859321502257E-2</v>
      </c>
      <c r="T132" s="125">
        <v>1.1119783131080974E-2</v>
      </c>
      <c r="U132" s="110">
        <f t="shared" si="11"/>
        <v>20806.798838941715</v>
      </c>
      <c r="V132" s="124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5">
        <f>MIN(S132, S132+(INDEX('Pace of change parameters'!$E$25:$I$25,1,$B$6)-S132)*(1-V132))</f>
        <v>2.1643859321502257E-2</v>
      </c>
      <c r="X132" s="125">
        <v>1.1119783131080974E-2</v>
      </c>
      <c r="Y132" s="101">
        <f t="shared" si="12"/>
        <v>20806.798838941715</v>
      </c>
      <c r="Z132" s="90">
        <v>0</v>
      </c>
      <c r="AA132" s="92">
        <f t="shared" si="15"/>
        <v>21535.93691946091</v>
      </c>
      <c r="AB132" s="92">
        <f>IF(INDEX('Pace of change parameters'!$E$27:$I$27,1,$B$6)=1,MAX(AA132,Y132),Y132)</f>
        <v>20806.798838941715</v>
      </c>
      <c r="AC132" s="90">
        <f t="shared" si="13"/>
        <v>2.1643859321502257E-2</v>
      </c>
      <c r="AD132" s="136">
        <v>1.1119783131080974E-2</v>
      </c>
      <c r="AE132" s="50">
        <v>20807</v>
      </c>
      <c r="AF132" s="50">
        <v>119.49966033303075</v>
      </c>
      <c r="AG132" s="15">
        <f t="shared" si="18"/>
        <v>2.1653736619856589E-2</v>
      </c>
      <c r="AH132" s="15">
        <f t="shared" si="18"/>
        <v>1.1129558682197782E-2</v>
      </c>
      <c r="AI132" s="50"/>
      <c r="AJ132" s="50">
        <v>21535.93691946091</v>
      </c>
      <c r="AK132" s="50">
        <v>123.68612230639475</v>
      </c>
      <c r="AL132" s="15">
        <f t="shared" si="16"/>
        <v>-3.3847467244492502E-2</v>
      </c>
      <c r="AM132" s="52">
        <f t="shared" si="16"/>
        <v>-3.3847467244492613E-2</v>
      </c>
    </row>
    <row r="133" spans="1:39" x14ac:dyDescent="0.2">
      <c r="A133" s="178" t="s">
        <v>313</v>
      </c>
      <c r="B133" s="178" t="s">
        <v>314</v>
      </c>
      <c r="D133" s="61">
        <v>38230</v>
      </c>
      <c r="E133" s="66">
        <v>124.82839770008816</v>
      </c>
      <c r="F133" s="49"/>
      <c r="G133" s="81">
        <v>37878.914309960477</v>
      </c>
      <c r="H133" s="74">
        <v>122.40760096077739</v>
      </c>
      <c r="I133" s="83"/>
      <c r="J133" s="96">
        <f t="shared" si="17"/>
        <v>9.2686312803638149E-3</v>
      </c>
      <c r="K133" s="119">
        <f t="shared" si="17"/>
        <v>1.977652302888E-2</v>
      </c>
      <c r="L133" s="96">
        <v>2.1646947947890904E-2</v>
      </c>
      <c r="M133" s="90">
        <f>INDEX('Pace of change parameters'!$E$20:$I$20,1,$B$6)</f>
        <v>1.1119783131080974E-2</v>
      </c>
      <c r="N133" s="101">
        <f>IF(INDEX('Pace of change parameters'!$E$28:$I$28,1,$B$6)=1,(1+L133)*D133,D133)</f>
        <v>39057.562820047868</v>
      </c>
      <c r="O133" s="87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1">
        <v>2.1646947947890904E-2</v>
      </c>
      <c r="Q133" s="51">
        <v>1.1119783131080974E-2</v>
      </c>
      <c r="R133" s="9">
        <f>IF(INDEX('Pace of change parameters'!$E$29:$I$29,1,$B$6)=1,D133*(1+P133),D133)</f>
        <v>39057.562820047868</v>
      </c>
      <c r="S133" s="96">
        <f>IF(P133&lt;INDEX('Pace of change parameters'!$E$22:$I$22,1,$B$6),INDEX('Pace of change parameters'!$E$22:$I$22,1,$B$6),P133)</f>
        <v>2.1646947947890904E-2</v>
      </c>
      <c r="T133" s="125">
        <v>1.1119783131080974E-2</v>
      </c>
      <c r="U133" s="110">
        <f t="shared" si="11"/>
        <v>39057.562820047868</v>
      </c>
      <c r="V133" s="124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5">
        <f>MIN(S133, S133+(INDEX('Pace of change parameters'!$E$25:$I$25,1,$B$6)-S133)*(1-V133))</f>
        <v>2.1646947947890904E-2</v>
      </c>
      <c r="X133" s="125">
        <v>1.1119783131080974E-2</v>
      </c>
      <c r="Y133" s="101">
        <f t="shared" si="12"/>
        <v>39057.562820047868</v>
      </c>
      <c r="Z133" s="90">
        <v>0</v>
      </c>
      <c r="AA133" s="92">
        <f t="shared" si="15"/>
        <v>39095.432464007456</v>
      </c>
      <c r="AB133" s="92">
        <f>IF(INDEX('Pace of change parameters'!$E$27:$I$27,1,$B$6)=1,MAX(AA133,Y133),Y133)</f>
        <v>39057.562820047868</v>
      </c>
      <c r="AC133" s="90">
        <f t="shared" si="13"/>
        <v>2.1646947947890904E-2</v>
      </c>
      <c r="AD133" s="136">
        <v>1.1119783131080974E-2</v>
      </c>
      <c r="AE133" s="50">
        <v>39058</v>
      </c>
      <c r="AF133" s="50">
        <v>126.21787517993495</v>
      </c>
      <c r="AG133" s="15">
        <f t="shared" si="18"/>
        <v>2.1658383468480258E-2</v>
      </c>
      <c r="AH133" s="15">
        <f t="shared" si="18"/>
        <v>1.1131100818782658E-2</v>
      </c>
      <c r="AI133" s="50"/>
      <c r="AJ133" s="50">
        <v>39095.432464007456</v>
      </c>
      <c r="AK133" s="50">
        <v>126.33884005447462</v>
      </c>
      <c r="AL133" s="15">
        <f t="shared" si="16"/>
        <v>-9.5746386849449028E-4</v>
      </c>
      <c r="AM133" s="52">
        <f t="shared" si="16"/>
        <v>-9.5746386849449028E-4</v>
      </c>
    </row>
    <row r="134" spans="1:39" x14ac:dyDescent="0.2">
      <c r="A134" s="178" t="s">
        <v>315</v>
      </c>
      <c r="B134" s="178" t="s">
        <v>316</v>
      </c>
      <c r="D134" s="61">
        <v>27811</v>
      </c>
      <c r="E134" s="66">
        <v>160.81912564186717</v>
      </c>
      <c r="F134" s="49"/>
      <c r="G134" s="81">
        <v>22758.352169561145</v>
      </c>
      <c r="H134" s="74">
        <v>130.77774286472132</v>
      </c>
      <c r="I134" s="83"/>
      <c r="J134" s="96">
        <f t="shared" si="17"/>
        <v>0.22201290290237585</v>
      </c>
      <c r="K134" s="119">
        <f t="shared" si="17"/>
        <v>0.22971326862722474</v>
      </c>
      <c r="L134" s="96">
        <v>1.7491231503881766E-2</v>
      </c>
      <c r="M134" s="90">
        <f>INDEX('Pace of change parameters'!$E$20:$I$20,1,$B$6)</f>
        <v>1.1119783131080974E-2</v>
      </c>
      <c r="N134" s="101">
        <f>IF(INDEX('Pace of change parameters'!$E$28:$I$28,1,$B$6)=1,(1+L134)*D134,D134)</f>
        <v>28297.448639354458</v>
      </c>
      <c r="O134" s="87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1">
        <v>1.7491231503881766E-2</v>
      </c>
      <c r="Q134" s="51">
        <v>1.1119783131080974E-2</v>
      </c>
      <c r="R134" s="9">
        <f>IF(INDEX('Pace of change parameters'!$E$29:$I$29,1,$B$6)=1,D134*(1+P134),D134)</f>
        <v>28297.448639354458</v>
      </c>
      <c r="S134" s="96">
        <f>IF(P134&lt;INDEX('Pace of change parameters'!$E$22:$I$22,1,$B$6),INDEX('Pace of change parameters'!$E$22:$I$22,1,$B$6),P134)</f>
        <v>1.84E-2</v>
      </c>
      <c r="T134" s="125">
        <v>1.2022860991863338E-2</v>
      </c>
      <c r="U134" s="110">
        <f t="shared" si="11"/>
        <v>28322.722399999999</v>
      </c>
      <c r="V134" s="124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0</v>
      </c>
      <c r="W134" s="125">
        <f>MIN(S134, S134+(INDEX('Pace of change parameters'!$E$25:$I$25,1,$B$6)-S134)*(1-V134))</f>
        <v>0.01</v>
      </c>
      <c r="X134" s="125">
        <v>3.675461117225165E-3</v>
      </c>
      <c r="Y134" s="101">
        <f t="shared" si="12"/>
        <v>28089.11</v>
      </c>
      <c r="Z134" s="90">
        <v>0</v>
      </c>
      <c r="AA134" s="92">
        <f t="shared" si="15"/>
        <v>23489.258772213834</v>
      </c>
      <c r="AB134" s="92">
        <f>IF(INDEX('Pace of change parameters'!$E$27:$I$27,1,$B$6)=1,MAX(AA134,Y134),Y134)</f>
        <v>28089.11</v>
      </c>
      <c r="AC134" s="90">
        <f t="shared" si="13"/>
        <v>1.0000000000000009E-2</v>
      </c>
      <c r="AD134" s="136">
        <v>3.675461117225165E-3</v>
      </c>
      <c r="AE134" s="50">
        <v>28089</v>
      </c>
      <c r="AF134" s="50">
        <v>161.40957798518824</v>
      </c>
      <c r="AG134" s="15">
        <f t="shared" si="18"/>
        <v>9.996044730502307E-3</v>
      </c>
      <c r="AH134" s="15">
        <f t="shared" si="18"/>
        <v>3.671530615307228E-3</v>
      </c>
      <c r="AI134" s="50"/>
      <c r="AJ134" s="50">
        <v>23489.258772213834</v>
      </c>
      <c r="AK134" s="50">
        <v>134.9777972020334</v>
      </c>
      <c r="AL134" s="15">
        <f t="shared" si="16"/>
        <v>0.19582317485587675</v>
      </c>
      <c r="AM134" s="52">
        <f t="shared" si="16"/>
        <v>0.19582317485587653</v>
      </c>
    </row>
    <row r="135" spans="1:39" x14ac:dyDescent="0.2">
      <c r="A135" s="178" t="s">
        <v>317</v>
      </c>
      <c r="B135" s="178" t="s">
        <v>318</v>
      </c>
      <c r="D135" s="61">
        <v>33511</v>
      </c>
      <c r="E135" s="66">
        <v>135.56210584811029</v>
      </c>
      <c r="F135" s="49"/>
      <c r="G135" s="81">
        <v>30967.694211466838</v>
      </c>
      <c r="H135" s="74">
        <v>124.36533527847477</v>
      </c>
      <c r="I135" s="83"/>
      <c r="J135" s="96">
        <f t="shared" si="17"/>
        <v>8.2127709320748199E-2</v>
      </c>
      <c r="K135" s="119">
        <f t="shared" si="17"/>
        <v>9.0031281985161415E-2</v>
      </c>
      <c r="L135" s="96">
        <v>1.8504732808987789E-2</v>
      </c>
      <c r="M135" s="90">
        <f>INDEX('Pace of change parameters'!$E$20:$I$20,1,$B$6)</f>
        <v>1.1119783131080974E-2</v>
      </c>
      <c r="N135" s="101">
        <f>IF(INDEX('Pace of change parameters'!$E$28:$I$28,1,$B$6)=1,(1+L135)*D135,D135)</f>
        <v>34131.112101161991</v>
      </c>
      <c r="O135" s="87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1">
        <v>1.8504732808987789E-2</v>
      </c>
      <c r="Q135" s="51">
        <v>1.1119783131080974E-2</v>
      </c>
      <c r="R135" s="9">
        <f>IF(INDEX('Pace of change parameters'!$E$29:$I$29,1,$B$6)=1,D135*(1+P135),D135)</f>
        <v>34131.112101161991</v>
      </c>
      <c r="S135" s="96">
        <f>IF(P135&lt;INDEX('Pace of change parameters'!$E$22:$I$22,1,$B$6),INDEX('Pace of change parameters'!$E$22:$I$22,1,$B$6),P135)</f>
        <v>1.8504732808987789E-2</v>
      </c>
      <c r="T135" s="125">
        <v>1.1119783131080974E-2</v>
      </c>
      <c r="U135" s="110">
        <f t="shared" si="11"/>
        <v>34131.112101161991</v>
      </c>
      <c r="V135" s="124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0.35744581358503613</v>
      </c>
      <c r="W135" s="125">
        <f>MIN(S135, S135+(INDEX('Pace of change parameters'!$E$25:$I$25,1,$B$6)-S135)*(1-V135))</f>
        <v>1.3039981138231991E-2</v>
      </c>
      <c r="X135" s="125">
        <v>5.6946551506140697E-3</v>
      </c>
      <c r="Y135" s="101">
        <f t="shared" si="12"/>
        <v>33947.98280792329</v>
      </c>
      <c r="Z135" s="90">
        <v>0</v>
      </c>
      <c r="AA135" s="92">
        <f t="shared" si="15"/>
        <v>31962.251813856165</v>
      </c>
      <c r="AB135" s="92">
        <f>IF(INDEX('Pace of change parameters'!$E$27:$I$27,1,$B$6)=1,MAX(AA135,Y135),Y135)</f>
        <v>33947.98280792329</v>
      </c>
      <c r="AC135" s="90">
        <f t="shared" si="13"/>
        <v>1.3039981138232015E-2</v>
      </c>
      <c r="AD135" s="136">
        <v>5.6946551506140697E-3</v>
      </c>
      <c r="AE135" s="50">
        <v>33948</v>
      </c>
      <c r="AF135" s="50">
        <v>136.33415433527304</v>
      </c>
      <c r="AG135" s="15">
        <f t="shared" si="18"/>
        <v>1.3040494166094652E-2</v>
      </c>
      <c r="AH135" s="15">
        <f t="shared" si="18"/>
        <v>5.6951644586267225E-3</v>
      </c>
      <c r="AI135" s="50"/>
      <c r="AJ135" s="50">
        <v>31962.251813856165</v>
      </c>
      <c r="AK135" s="50">
        <v>128.35944891284103</v>
      </c>
      <c r="AL135" s="15">
        <f t="shared" si="16"/>
        <v>6.2127918824636197E-2</v>
      </c>
      <c r="AM135" s="52">
        <f t="shared" si="16"/>
        <v>6.2127918824635975E-2</v>
      </c>
    </row>
    <row r="136" spans="1:39" x14ac:dyDescent="0.2">
      <c r="A136" s="178" t="s">
        <v>319</v>
      </c>
      <c r="B136" s="178" t="s">
        <v>320</v>
      </c>
      <c r="D136" s="61">
        <v>28805</v>
      </c>
      <c r="E136" s="66">
        <v>131.99269102166969</v>
      </c>
      <c r="F136" s="49"/>
      <c r="G136" s="81">
        <v>29436.142490433529</v>
      </c>
      <c r="H136" s="74">
        <v>132.36261193494161</v>
      </c>
      <c r="I136" s="83"/>
      <c r="J136" s="96">
        <f t="shared" si="17"/>
        <v>-2.1441073355268792E-2</v>
      </c>
      <c r="K136" s="119">
        <f t="shared" si="17"/>
        <v>-2.794753804448602E-3</v>
      </c>
      <c r="L136" s="96">
        <v>3.0386545782834062E-2</v>
      </c>
      <c r="M136" s="90">
        <f>INDEX('Pace of change parameters'!$E$20:$I$20,1,$B$6)</f>
        <v>1.1119783131080974E-2</v>
      </c>
      <c r="N136" s="101">
        <f>IF(INDEX('Pace of change parameters'!$E$28:$I$28,1,$B$6)=1,(1+L136)*D136,D136)</f>
        <v>29680.284451274536</v>
      </c>
      <c r="O136" s="87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1">
        <v>3.0386545782834062E-2</v>
      </c>
      <c r="Q136" s="51">
        <v>1.1119783131080974E-2</v>
      </c>
      <c r="R136" s="9">
        <f>IF(INDEX('Pace of change parameters'!$E$29:$I$29,1,$B$6)=1,D136*(1+P136),D136)</f>
        <v>29680.284451274536</v>
      </c>
      <c r="S136" s="96">
        <f>IF(P136&lt;INDEX('Pace of change parameters'!$E$22:$I$22,1,$B$6),INDEX('Pace of change parameters'!$E$22:$I$22,1,$B$6),P136)</f>
        <v>3.0386545782834062E-2</v>
      </c>
      <c r="T136" s="125">
        <v>1.1119783131080974E-2</v>
      </c>
      <c r="U136" s="110">
        <f t="shared" si="11"/>
        <v>29680.284451274536</v>
      </c>
      <c r="V136" s="124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5">
        <f>MIN(S136, S136+(INDEX('Pace of change parameters'!$E$25:$I$25,1,$B$6)-S136)*(1-V136))</f>
        <v>3.0386545782834062E-2</v>
      </c>
      <c r="X136" s="125">
        <v>1.1119783131080974E-2</v>
      </c>
      <c r="Y136" s="101">
        <f t="shared" si="12"/>
        <v>29680.284451274536</v>
      </c>
      <c r="Z136" s="90">
        <v>0</v>
      </c>
      <c r="AA136" s="92">
        <f t="shared" si="15"/>
        <v>30381.51282052532</v>
      </c>
      <c r="AB136" s="92">
        <f>IF(INDEX('Pace of change parameters'!$E$27:$I$27,1,$B$6)=1,MAX(AA136,Y136),Y136)</f>
        <v>29680.284451274536</v>
      </c>
      <c r="AC136" s="90">
        <f t="shared" si="13"/>
        <v>3.0386545782834062E-2</v>
      </c>
      <c r="AD136" s="136">
        <v>1.1119783131080974E-2</v>
      </c>
      <c r="AE136" s="50">
        <v>29680</v>
      </c>
      <c r="AF136" s="50">
        <v>133.45914205659929</v>
      </c>
      <c r="AG136" s="15">
        <f t="shared" si="18"/>
        <v>3.037667071688932E-2</v>
      </c>
      <c r="AH136" s="15">
        <f t="shared" si="18"/>
        <v>1.1110092714821995E-2</v>
      </c>
      <c r="AI136" s="50"/>
      <c r="AJ136" s="50">
        <v>30381.51282052532</v>
      </c>
      <c r="AK136" s="50">
        <v>136.61356588304858</v>
      </c>
      <c r="AL136" s="15">
        <f t="shared" si="16"/>
        <v>-2.3090121438962274E-2</v>
      </c>
      <c r="AM136" s="52">
        <f t="shared" si="16"/>
        <v>-2.3090121438962496E-2</v>
      </c>
    </row>
    <row r="137" spans="1:39" x14ac:dyDescent="0.2">
      <c r="A137" s="178" t="s">
        <v>321</v>
      </c>
      <c r="B137" s="178" t="s">
        <v>322</v>
      </c>
      <c r="D137" s="61">
        <v>46640</v>
      </c>
      <c r="E137" s="66">
        <v>114.42826639657648</v>
      </c>
      <c r="F137" s="49"/>
      <c r="G137" s="81">
        <v>50163.590526143722</v>
      </c>
      <c r="H137" s="74">
        <v>121.19526026527873</v>
      </c>
      <c r="I137" s="83"/>
      <c r="J137" s="96">
        <f t="shared" si="17"/>
        <v>-7.0241992034189349E-2</v>
      </c>
      <c r="K137" s="119">
        <f t="shared" si="17"/>
        <v>-5.5835466287132762E-2</v>
      </c>
      <c r="L137" s="96">
        <v>2.6787003057378023E-2</v>
      </c>
      <c r="M137" s="90">
        <f>INDEX('Pace of change parameters'!$E$20:$I$20,1,$B$6)</f>
        <v>1.1119783131080974E-2</v>
      </c>
      <c r="N137" s="101">
        <f>IF(INDEX('Pace of change parameters'!$E$28:$I$28,1,$B$6)=1,(1+L137)*D137,D137)</f>
        <v>47889.345822596108</v>
      </c>
      <c r="O137" s="87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0.32308295555131034</v>
      </c>
      <c r="P137" s="51">
        <v>5.5947633420324161E-2</v>
      </c>
      <c r="Q137" s="51">
        <v>3.9835466287132748E-2</v>
      </c>
      <c r="R137" s="9">
        <f>IF(INDEX('Pace of change parameters'!$E$29:$I$29,1,$B$6)=1,D137*(1+P137),D137)</f>
        <v>49249.397622723918</v>
      </c>
      <c r="S137" s="96">
        <f>IF(P137&lt;INDEX('Pace of change parameters'!$E$22:$I$22,1,$B$6),INDEX('Pace of change parameters'!$E$22:$I$22,1,$B$6),P137)</f>
        <v>5.5947633420324161E-2</v>
      </c>
      <c r="T137" s="125">
        <v>3.9835466287132748E-2</v>
      </c>
      <c r="U137" s="110">
        <f t="shared" ref="U137:U200" si="19">D137*(1+S137)</f>
        <v>49249.397622723918</v>
      </c>
      <c r="V137" s="124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5">
        <f>MIN(S137, S137+(INDEX('Pace of change parameters'!$E$25:$I$25,1,$B$6)-S137)*(1-V137))</f>
        <v>5.5947633420324161E-2</v>
      </c>
      <c r="X137" s="125">
        <v>3.9835466287132748E-2</v>
      </c>
      <c r="Y137" s="101">
        <f t="shared" ref="Y137:Y200" si="20">D137*(1+W137)</f>
        <v>49249.397622723918</v>
      </c>
      <c r="Z137" s="90">
        <v>0</v>
      </c>
      <c r="AA137" s="92">
        <f t="shared" si="15"/>
        <v>51774.642998447183</v>
      </c>
      <c r="AB137" s="92">
        <f>IF(INDEX('Pace of change parameters'!$E$27:$I$27,1,$B$6)=1,MAX(AA137,Y137),Y137)</f>
        <v>49249.397622723918</v>
      </c>
      <c r="AC137" s="90">
        <f t="shared" ref="AC137:AC200" si="21">AB137/D137-1</f>
        <v>5.5947633420324161E-2</v>
      </c>
      <c r="AD137" s="136">
        <v>3.9835466287132748E-2</v>
      </c>
      <c r="AE137" s="50">
        <v>49249</v>
      </c>
      <c r="AF137" s="50">
        <v>118.98560908820882</v>
      </c>
      <c r="AG137" s="15">
        <f t="shared" ref="AG137:AH160" si="22">AE137/D137 - 1</f>
        <v>5.593910806174951E-2</v>
      </c>
      <c r="AH137" s="15">
        <f t="shared" si="22"/>
        <v>3.9827071012662696E-2</v>
      </c>
      <c r="AI137" s="50"/>
      <c r="AJ137" s="50">
        <v>51774.642998447183</v>
      </c>
      <c r="AK137" s="50">
        <v>125.08756385905914</v>
      </c>
      <c r="AL137" s="15">
        <f t="shared" si="16"/>
        <v>-4.8781466219340874E-2</v>
      </c>
      <c r="AM137" s="52">
        <f t="shared" si="16"/>
        <v>-4.8781466219340763E-2</v>
      </c>
    </row>
    <row r="138" spans="1:39" x14ac:dyDescent="0.2">
      <c r="A138" s="178" t="s">
        <v>323</v>
      </c>
      <c r="B138" s="178" t="s">
        <v>324</v>
      </c>
      <c r="D138" s="61">
        <v>27806</v>
      </c>
      <c r="E138" s="66">
        <v>117.49800458811902</v>
      </c>
      <c r="F138" s="49"/>
      <c r="G138" s="81">
        <v>28513.213987126215</v>
      </c>
      <c r="H138" s="74">
        <v>119.3314910877618</v>
      </c>
      <c r="I138" s="83"/>
      <c r="J138" s="96">
        <f t="shared" si="17"/>
        <v>-2.4803025974045712E-2</v>
      </c>
      <c r="K138" s="119">
        <f t="shared" si="17"/>
        <v>-1.536464920474645E-2</v>
      </c>
      <c r="L138" s="96">
        <v>2.0905836334963457E-2</v>
      </c>
      <c r="M138" s="90">
        <f>INDEX('Pace of change parameters'!$E$20:$I$20,1,$B$6)</f>
        <v>1.1119783131080974E-2</v>
      </c>
      <c r="N138" s="101">
        <f>IF(INDEX('Pace of change parameters'!$E$28:$I$28,1,$B$6)=1,(1+L138)*D138,D138)</f>
        <v>28387.307685129996</v>
      </c>
      <c r="O138" s="87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1">
        <v>2.0905836334963457E-2</v>
      </c>
      <c r="Q138" s="51">
        <v>1.1119783131080974E-2</v>
      </c>
      <c r="R138" s="9">
        <f>IF(INDEX('Pace of change parameters'!$E$29:$I$29,1,$B$6)=1,D138*(1+P138),D138)</f>
        <v>28387.307685129996</v>
      </c>
      <c r="S138" s="96">
        <f>IF(P138&lt;INDEX('Pace of change parameters'!$E$22:$I$22,1,$B$6),INDEX('Pace of change parameters'!$E$22:$I$22,1,$B$6),P138)</f>
        <v>2.0905836334963457E-2</v>
      </c>
      <c r="T138" s="125">
        <v>1.1119783131080974E-2</v>
      </c>
      <c r="U138" s="110">
        <f t="shared" si="19"/>
        <v>28387.307685129996</v>
      </c>
      <c r="V138" s="124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5">
        <f>MIN(S138, S138+(INDEX('Pace of change parameters'!$E$25:$I$25,1,$B$6)-S138)*(1-V138))</f>
        <v>2.0905836334963457E-2</v>
      </c>
      <c r="X138" s="125">
        <v>1.1119783131080974E-2</v>
      </c>
      <c r="Y138" s="101">
        <f t="shared" si="20"/>
        <v>28387.307685129996</v>
      </c>
      <c r="Z138" s="90">
        <v>0</v>
      </c>
      <c r="AA138" s="92">
        <f t="shared" ref="AA138:AA201" si="23">(1+Z138)*AJ138</f>
        <v>29428.943571182539</v>
      </c>
      <c r="AB138" s="92">
        <f>IF(INDEX('Pace of change parameters'!$E$27:$I$27,1,$B$6)=1,MAX(AA138,Y138),Y138)</f>
        <v>28387.307685129996</v>
      </c>
      <c r="AC138" s="90">
        <f t="shared" si="21"/>
        <v>2.0905836334963457E-2</v>
      </c>
      <c r="AD138" s="136">
        <v>1.1119783131080974E-2</v>
      </c>
      <c r="AE138" s="50">
        <v>28387</v>
      </c>
      <c r="AF138" s="50">
        <v>118.80326921538</v>
      </c>
      <c r="AG138" s="15">
        <f t="shared" si="22"/>
        <v>2.0894770912752714E-2</v>
      </c>
      <c r="AH138" s="15">
        <f t="shared" si="22"/>
        <v>1.1108823778212207E-2</v>
      </c>
      <c r="AI138" s="50"/>
      <c r="AJ138" s="50">
        <v>29428.943571182539</v>
      </c>
      <c r="AK138" s="50">
        <v>123.16393792269086</v>
      </c>
      <c r="AL138" s="15">
        <f t="shared" ref="AL138:AM160" si="24">AE138/AJ138-1</f>
        <v>-3.540540178285001E-2</v>
      </c>
      <c r="AM138" s="52">
        <f t="shared" si="24"/>
        <v>-3.540540178285001E-2</v>
      </c>
    </row>
    <row r="139" spans="1:39" x14ac:dyDescent="0.2">
      <c r="A139" s="178" t="s">
        <v>325</v>
      </c>
      <c r="B139" s="178" t="s">
        <v>326</v>
      </c>
      <c r="D139" s="61">
        <v>42618</v>
      </c>
      <c r="E139" s="66">
        <v>114.19465972907848</v>
      </c>
      <c r="F139" s="49"/>
      <c r="G139" s="81">
        <v>47874.36520784373</v>
      </c>
      <c r="H139" s="74">
        <v>127.19139544359311</v>
      </c>
      <c r="I139" s="83"/>
      <c r="J139" s="96">
        <f t="shared" si="17"/>
        <v>-0.10979498495747209</v>
      </c>
      <c r="K139" s="119">
        <f t="shared" si="17"/>
        <v>-0.10218250746591129</v>
      </c>
      <c r="L139" s="96">
        <v>1.9766248226527949E-2</v>
      </c>
      <c r="M139" s="90">
        <f>INDEX('Pace of change parameters'!$E$20:$I$20,1,$B$6)</f>
        <v>1.1119783131080974E-2</v>
      </c>
      <c r="N139" s="101">
        <f>IF(INDEX('Pace of change parameters'!$E$28:$I$28,1,$B$6)=1,(1+L139)*D139,D139)</f>
        <v>43460.397966918172</v>
      </c>
      <c r="O139" s="87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0.84453804208796179</v>
      </c>
      <c r="P139" s="51">
        <v>9.5470862114661825E-2</v>
      </c>
      <c r="Q139" s="51">
        <v>8.6182507465911273E-2</v>
      </c>
      <c r="R139" s="9">
        <f>IF(INDEX('Pace of change parameters'!$E$29:$I$29,1,$B$6)=1,D139*(1+P139),D139)</f>
        <v>46686.777201602657</v>
      </c>
      <c r="S139" s="96">
        <f>IF(P139&lt;INDEX('Pace of change parameters'!$E$22:$I$22,1,$B$6),INDEX('Pace of change parameters'!$E$22:$I$22,1,$B$6),P139)</f>
        <v>9.5470862114661825E-2</v>
      </c>
      <c r="T139" s="125">
        <v>8.6182507465911273E-2</v>
      </c>
      <c r="U139" s="110">
        <f t="shared" si="19"/>
        <v>46686.777201602657</v>
      </c>
      <c r="V139" s="124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5">
        <f>MIN(S139, S139+(INDEX('Pace of change parameters'!$E$25:$I$25,1,$B$6)-S139)*(1-V139))</f>
        <v>9.5470862114661825E-2</v>
      </c>
      <c r="X139" s="125">
        <v>8.6182507465911273E-2</v>
      </c>
      <c r="Y139" s="101">
        <f t="shared" si="20"/>
        <v>46686.777201602657</v>
      </c>
      <c r="Z139" s="90">
        <v>0</v>
      </c>
      <c r="AA139" s="92">
        <f t="shared" si="23"/>
        <v>49411.896983761144</v>
      </c>
      <c r="AB139" s="92">
        <f>IF(INDEX('Pace of change parameters'!$E$27:$I$27,1,$B$6)=1,MAX(AA139,Y139),Y139)</f>
        <v>46686.777201602657</v>
      </c>
      <c r="AC139" s="90">
        <f t="shared" si="21"/>
        <v>9.5470862114661825E-2</v>
      </c>
      <c r="AD139" s="136">
        <v>8.6182507465911273E-2</v>
      </c>
      <c r="AE139" s="50">
        <v>46687</v>
      </c>
      <c r="AF139" s="50">
        <v>124.0368337688605</v>
      </c>
      <c r="AG139" s="15">
        <f t="shared" si="22"/>
        <v>9.5476089915059292E-2</v>
      </c>
      <c r="AH139" s="15">
        <f t="shared" si="22"/>
        <v>8.6187690940470629E-2</v>
      </c>
      <c r="AI139" s="50"/>
      <c r="AJ139" s="50">
        <v>49411.896983761144</v>
      </c>
      <c r="AK139" s="50">
        <v>131.27627074729241</v>
      </c>
      <c r="AL139" s="15">
        <f t="shared" si="24"/>
        <v>-5.5146577041085054E-2</v>
      </c>
      <c r="AM139" s="52">
        <f t="shared" si="24"/>
        <v>-5.5146577041085165E-2</v>
      </c>
    </row>
    <row r="140" spans="1:39" x14ac:dyDescent="0.2">
      <c r="A140" s="178" t="s">
        <v>327</v>
      </c>
      <c r="B140" s="178" t="s">
        <v>328</v>
      </c>
      <c r="D140" s="61">
        <v>39175</v>
      </c>
      <c r="E140" s="66">
        <v>113.92673863655821</v>
      </c>
      <c r="F140" s="49"/>
      <c r="G140" s="81">
        <v>43078.771210839652</v>
      </c>
      <c r="H140" s="74">
        <v>123.90858046154457</v>
      </c>
      <c r="I140" s="83"/>
      <c r="J140" s="96">
        <f t="shared" si="17"/>
        <v>-9.0619372398843434E-2</v>
      </c>
      <c r="K140" s="119">
        <f t="shared" si="17"/>
        <v>-8.0558116216045694E-2</v>
      </c>
      <c r="L140" s="96">
        <v>2.2306666665659947E-2</v>
      </c>
      <c r="M140" s="90">
        <f>INDEX('Pace of change parameters'!$E$20:$I$20,1,$B$6)</f>
        <v>1.1119783131080974E-2</v>
      </c>
      <c r="N140" s="101">
        <f>IF(INDEX('Pace of change parameters'!$E$28:$I$28,1,$B$6)=1,(1+L140)*D140,D140)</f>
        <v>40048.863666627229</v>
      </c>
      <c r="O140" s="87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0.60123990430599228</v>
      </c>
      <c r="P140" s="51">
        <v>7.6336233765107675E-2</v>
      </c>
      <c r="Q140" s="51">
        <v>6.4558116216045791E-2</v>
      </c>
      <c r="R140" s="9">
        <f>IF(INDEX('Pace of change parameters'!$E$29:$I$29,1,$B$6)=1,D140*(1+P140),D140)</f>
        <v>42165.471957748094</v>
      </c>
      <c r="S140" s="96">
        <f>IF(P140&lt;INDEX('Pace of change parameters'!$E$22:$I$22,1,$B$6),INDEX('Pace of change parameters'!$E$22:$I$22,1,$B$6),P140)</f>
        <v>7.6336233765107675E-2</v>
      </c>
      <c r="T140" s="125">
        <v>6.4558116216045791E-2</v>
      </c>
      <c r="U140" s="110">
        <f t="shared" si="19"/>
        <v>42165.471957748094</v>
      </c>
      <c r="V140" s="124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5">
        <f>MIN(S140, S140+(INDEX('Pace of change parameters'!$E$25:$I$25,1,$B$6)-S140)*(1-V140))</f>
        <v>7.6336233765107675E-2</v>
      </c>
      <c r="X140" s="125">
        <v>6.4558116216045791E-2</v>
      </c>
      <c r="Y140" s="101">
        <f t="shared" si="20"/>
        <v>42165.471957748094</v>
      </c>
      <c r="Z140" s="90">
        <v>0</v>
      </c>
      <c r="AA140" s="92">
        <f t="shared" si="23"/>
        <v>44462.28782388688</v>
      </c>
      <c r="AB140" s="92">
        <f>IF(INDEX('Pace of change parameters'!$E$27:$I$27,1,$B$6)=1,MAX(AA140,Y140),Y140)</f>
        <v>42165.471957748094</v>
      </c>
      <c r="AC140" s="90">
        <f t="shared" si="21"/>
        <v>7.6336233765107675E-2</v>
      </c>
      <c r="AD140" s="136">
        <v>6.4558116216045791E-2</v>
      </c>
      <c r="AE140" s="50">
        <v>42165</v>
      </c>
      <c r="AF140" s="50">
        <v>121.28027676533149</v>
      </c>
      <c r="AG140" s="15">
        <f t="shared" si="22"/>
        <v>7.6324186343331268E-2</v>
      </c>
      <c r="AH140" s="15">
        <f t="shared" si="22"/>
        <v>6.4546200626633077E-2</v>
      </c>
      <c r="AI140" s="50"/>
      <c r="AJ140" s="50">
        <v>44462.28782388688</v>
      </c>
      <c r="AK140" s="50">
        <v>127.88802497096712</v>
      </c>
      <c r="AL140" s="15">
        <f t="shared" si="24"/>
        <v>-5.1668232480216347E-2</v>
      </c>
      <c r="AM140" s="52">
        <f t="shared" si="24"/>
        <v>-5.1668232480216236E-2</v>
      </c>
    </row>
    <row r="141" spans="1:39" x14ac:dyDescent="0.2">
      <c r="A141" s="178" t="s">
        <v>329</v>
      </c>
      <c r="B141" s="178" t="s">
        <v>330</v>
      </c>
      <c r="D141" s="61">
        <v>35897</v>
      </c>
      <c r="E141" s="66">
        <v>136.00377700757568</v>
      </c>
      <c r="F141" s="49"/>
      <c r="G141" s="81">
        <v>36858.990280592741</v>
      </c>
      <c r="H141" s="74">
        <v>137.91791910155052</v>
      </c>
      <c r="I141" s="83"/>
      <c r="J141" s="96">
        <f t="shared" si="17"/>
        <v>-2.6099203295301798E-2</v>
      </c>
      <c r="K141" s="119">
        <f t="shared" si="17"/>
        <v>-1.3878849872766996E-2</v>
      </c>
      <c r="L141" s="96">
        <v>2.380715451858495E-2</v>
      </c>
      <c r="M141" s="90">
        <f>INDEX('Pace of change parameters'!$E$20:$I$20,1,$B$6)</f>
        <v>1.1119783131080974E-2</v>
      </c>
      <c r="N141" s="101">
        <f>IF(INDEX('Pace of change parameters'!$E$28:$I$28,1,$B$6)=1,(1+L141)*D141,D141)</f>
        <v>36751.605425753645</v>
      </c>
      <c r="O141" s="87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1">
        <v>2.380715451858495E-2</v>
      </c>
      <c r="Q141" s="51">
        <v>1.1119783131080974E-2</v>
      </c>
      <c r="R141" s="9">
        <f>IF(INDEX('Pace of change parameters'!$E$29:$I$29,1,$B$6)=1,D141*(1+P141),D141)</f>
        <v>36751.605425753645</v>
      </c>
      <c r="S141" s="96">
        <f>IF(P141&lt;INDEX('Pace of change parameters'!$E$22:$I$22,1,$B$6),INDEX('Pace of change parameters'!$E$22:$I$22,1,$B$6),P141)</f>
        <v>2.380715451858495E-2</v>
      </c>
      <c r="T141" s="125">
        <v>1.1119783131080974E-2</v>
      </c>
      <c r="U141" s="110">
        <f t="shared" si="19"/>
        <v>36751.605425753645</v>
      </c>
      <c r="V141" s="124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5">
        <f>MIN(S141, S141+(INDEX('Pace of change parameters'!$E$25:$I$25,1,$B$6)-S141)*(1-V141))</f>
        <v>2.380715451858495E-2</v>
      </c>
      <c r="X141" s="125">
        <v>1.1119783131080974E-2</v>
      </c>
      <c r="Y141" s="101">
        <f t="shared" si="20"/>
        <v>36751.605425753645</v>
      </c>
      <c r="Z141" s="90">
        <v>0</v>
      </c>
      <c r="AA141" s="92">
        <f t="shared" si="23"/>
        <v>38042.752582998313</v>
      </c>
      <c r="AB141" s="92">
        <f>IF(INDEX('Pace of change parameters'!$E$27:$I$27,1,$B$6)=1,MAX(AA141,Y141),Y141)</f>
        <v>36751.605425753645</v>
      </c>
      <c r="AC141" s="90">
        <f t="shared" si="21"/>
        <v>2.380715451858495E-2</v>
      </c>
      <c r="AD141" s="136">
        <v>1.1119783131080974E-2</v>
      </c>
      <c r="AE141" s="50">
        <v>36752</v>
      </c>
      <c r="AF141" s="50">
        <v>137.5175859195748</v>
      </c>
      <c r="AG141" s="15">
        <f t="shared" si="22"/>
        <v>2.3818146363205894E-2</v>
      </c>
      <c r="AH141" s="15">
        <f t="shared" si="22"/>
        <v>1.1130638760971978E-2</v>
      </c>
      <c r="AI141" s="50"/>
      <c r="AJ141" s="50">
        <v>38042.752582998313</v>
      </c>
      <c r="AK141" s="50">
        <v>142.34728713946444</v>
      </c>
      <c r="AL141" s="15">
        <f t="shared" si="24"/>
        <v>-3.3929000804614806E-2</v>
      </c>
      <c r="AM141" s="52">
        <f t="shared" si="24"/>
        <v>-3.3929000804614917E-2</v>
      </c>
    </row>
    <row r="142" spans="1:39" x14ac:dyDescent="0.2">
      <c r="A142" s="178" t="s">
        <v>331</v>
      </c>
      <c r="B142" s="178" t="s">
        <v>332</v>
      </c>
      <c r="D142" s="61">
        <v>27629</v>
      </c>
      <c r="E142" s="66">
        <v>129.41738999515263</v>
      </c>
      <c r="F142" s="49"/>
      <c r="G142" s="81">
        <v>28931.819929743244</v>
      </c>
      <c r="H142" s="74">
        <v>133.95122081471175</v>
      </c>
      <c r="I142" s="83"/>
      <c r="J142" s="96">
        <f t="shared" si="17"/>
        <v>-4.5030693986999548E-2</v>
      </c>
      <c r="K142" s="119">
        <f t="shared" si="17"/>
        <v>-3.3846879423596654E-2</v>
      </c>
      <c r="L142" s="96">
        <v>2.2961185870125966E-2</v>
      </c>
      <c r="M142" s="90">
        <f>INDEX('Pace of change parameters'!$E$20:$I$20,1,$B$6)</f>
        <v>1.1119783131080974E-2</v>
      </c>
      <c r="N142" s="101">
        <f>IF(INDEX('Pace of change parameters'!$E$28:$I$28,1,$B$6)=1,(1+L142)*D142,D142)</f>
        <v>28263.394604405712</v>
      </c>
      <c r="O142" s="87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7.568721735273029E-2</v>
      </c>
      <c r="P142" s="51">
        <v>2.9767064377956842E-2</v>
      </c>
      <c r="Q142" s="51">
        <v>1.784687942359664E-2</v>
      </c>
      <c r="R142" s="9">
        <f>IF(INDEX('Pace of change parameters'!$E$29:$I$29,1,$B$6)=1,D142*(1+P142),D142)</f>
        <v>28451.434221698568</v>
      </c>
      <c r="S142" s="96">
        <f>IF(P142&lt;INDEX('Pace of change parameters'!$E$22:$I$22,1,$B$6),INDEX('Pace of change parameters'!$E$22:$I$22,1,$B$6),P142)</f>
        <v>2.9767064377956842E-2</v>
      </c>
      <c r="T142" s="125">
        <v>1.784687942359664E-2</v>
      </c>
      <c r="U142" s="110">
        <f t="shared" si="19"/>
        <v>28451.434221698568</v>
      </c>
      <c r="V142" s="124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5">
        <f>MIN(S142, S142+(INDEX('Pace of change parameters'!$E$25:$I$25,1,$B$6)-S142)*(1-V142))</f>
        <v>2.9767064377956842E-2</v>
      </c>
      <c r="X142" s="125">
        <v>1.784687942359664E-2</v>
      </c>
      <c r="Y142" s="101">
        <f t="shared" si="20"/>
        <v>28451.434221698568</v>
      </c>
      <c r="Z142" s="90">
        <v>0</v>
      </c>
      <c r="AA142" s="92">
        <f t="shared" si="23"/>
        <v>29860.993450561287</v>
      </c>
      <c r="AB142" s="92">
        <f>IF(INDEX('Pace of change parameters'!$E$27:$I$27,1,$B$6)=1,MAX(AA142,Y142),Y142)</f>
        <v>28451.434221698568</v>
      </c>
      <c r="AC142" s="90">
        <f t="shared" si="21"/>
        <v>2.9767064377956842E-2</v>
      </c>
      <c r="AD142" s="136">
        <v>1.784687942359664E-2</v>
      </c>
      <c r="AE142" s="50">
        <v>28451</v>
      </c>
      <c r="AF142" s="50">
        <v>131.72507614985648</v>
      </c>
      <c r="AG142" s="15">
        <f t="shared" si="22"/>
        <v>2.975134822107206E-2</v>
      </c>
      <c r="AH142" s="15">
        <f t="shared" si="22"/>
        <v>1.7831345190860937E-2</v>
      </c>
      <c r="AI142" s="50"/>
      <c r="AJ142" s="50">
        <v>29860.993450561287</v>
      </c>
      <c r="AK142" s="50">
        <v>138.25319448123267</v>
      </c>
      <c r="AL142" s="15">
        <f t="shared" si="24"/>
        <v>-4.7218571374583074E-2</v>
      </c>
      <c r="AM142" s="52">
        <f t="shared" si="24"/>
        <v>-4.7218571374582963E-2</v>
      </c>
    </row>
    <row r="143" spans="1:39" x14ac:dyDescent="0.2">
      <c r="A143" s="178" t="s">
        <v>333</v>
      </c>
      <c r="B143" s="178" t="s">
        <v>334</v>
      </c>
      <c r="D143" s="61">
        <v>41550</v>
      </c>
      <c r="E143" s="66">
        <v>137.5517410468714</v>
      </c>
      <c r="F143" s="49"/>
      <c r="G143" s="81">
        <v>44798.012722336585</v>
      </c>
      <c r="H143" s="74">
        <v>146.34552911333222</v>
      </c>
      <c r="I143" s="83"/>
      <c r="J143" s="96">
        <f t="shared" si="17"/>
        <v>-7.2503500154530443E-2</v>
      </c>
      <c r="K143" s="119">
        <f t="shared" si="17"/>
        <v>-6.0089215705734222E-2</v>
      </c>
      <c r="L143" s="96">
        <v>2.4653342127460842E-2</v>
      </c>
      <c r="M143" s="90">
        <f>INDEX('Pace of change parameters'!$E$20:$I$20,1,$B$6)</f>
        <v>1.1119783131080974E-2</v>
      </c>
      <c r="N143" s="101">
        <f>IF(INDEX('Pace of change parameters'!$E$28:$I$28,1,$B$6)=1,(1+L143)*D143,D143)</f>
        <v>42574.346365395999</v>
      </c>
      <c r="O143" s="87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0.37094230567952735</v>
      </c>
      <c r="P143" s="51">
        <v>5.80640614500052E-2</v>
      </c>
      <c r="Q143" s="51">
        <v>4.4089215705734208E-2</v>
      </c>
      <c r="R143" s="9">
        <f>IF(INDEX('Pace of change parameters'!$E$29:$I$29,1,$B$6)=1,D143*(1+P143),D143)</f>
        <v>43962.561753247719</v>
      </c>
      <c r="S143" s="96">
        <f>IF(P143&lt;INDEX('Pace of change parameters'!$E$22:$I$22,1,$B$6),INDEX('Pace of change parameters'!$E$22:$I$22,1,$B$6),P143)</f>
        <v>5.80640614500052E-2</v>
      </c>
      <c r="T143" s="125">
        <v>4.4089215705734208E-2</v>
      </c>
      <c r="U143" s="110">
        <f t="shared" si="19"/>
        <v>43962.561753247719</v>
      </c>
      <c r="V143" s="124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5">
        <f>MIN(S143, S143+(INDEX('Pace of change parameters'!$E$25:$I$25,1,$B$6)-S143)*(1-V143))</f>
        <v>5.80640614500052E-2</v>
      </c>
      <c r="X143" s="125">
        <v>4.4089215705734208E-2</v>
      </c>
      <c r="Y143" s="101">
        <f t="shared" si="20"/>
        <v>43962.561753247719</v>
      </c>
      <c r="Z143" s="90">
        <v>0</v>
      </c>
      <c r="AA143" s="92">
        <f t="shared" si="23"/>
        <v>46236.744447749828</v>
      </c>
      <c r="AB143" s="92">
        <f>IF(INDEX('Pace of change parameters'!$E$27:$I$27,1,$B$6)=1,MAX(AA143,Y143),Y143)</f>
        <v>43962.561753247719</v>
      </c>
      <c r="AC143" s="90">
        <f t="shared" si="21"/>
        <v>5.80640614500052E-2</v>
      </c>
      <c r="AD143" s="136">
        <v>4.4089215705734208E-2</v>
      </c>
      <c r="AE143" s="50">
        <v>43963</v>
      </c>
      <c r="AF143" s="50">
        <v>143.61772108702257</v>
      </c>
      <c r="AG143" s="15">
        <f t="shared" si="22"/>
        <v>5.8074608904933767E-2</v>
      </c>
      <c r="AH143" s="15">
        <f t="shared" si="22"/>
        <v>4.409962385052002E-2</v>
      </c>
      <c r="AI143" s="50"/>
      <c r="AJ143" s="50">
        <v>46236.744447749828</v>
      </c>
      <c r="AK143" s="50">
        <v>151.04555803900723</v>
      </c>
      <c r="AL143" s="15">
        <f t="shared" si="24"/>
        <v>-4.9176136315550734E-2</v>
      </c>
      <c r="AM143" s="52">
        <f t="shared" si="24"/>
        <v>-4.9176136315550845E-2</v>
      </c>
    </row>
    <row r="144" spans="1:39" x14ac:dyDescent="0.2">
      <c r="A144" s="178" t="s">
        <v>335</v>
      </c>
      <c r="B144" s="178" t="s">
        <v>336</v>
      </c>
      <c r="D144" s="61">
        <v>47839</v>
      </c>
      <c r="E144" s="66">
        <v>118.25271317495873</v>
      </c>
      <c r="F144" s="49"/>
      <c r="G144" s="81">
        <v>51142.278605554828</v>
      </c>
      <c r="H144" s="74">
        <v>125.0198244842083</v>
      </c>
      <c r="I144" s="83"/>
      <c r="J144" s="96">
        <f t="shared" si="17"/>
        <v>-6.4589977130898535E-2</v>
      </c>
      <c r="K144" s="119">
        <f t="shared" si="17"/>
        <v>-5.4128305948024646E-2</v>
      </c>
      <c r="L144" s="96">
        <v>2.2428195954337982E-2</v>
      </c>
      <c r="M144" s="90">
        <f>INDEX('Pace of change parameters'!$E$20:$I$20,1,$B$6)</f>
        <v>1.1119783131080974E-2</v>
      </c>
      <c r="N144" s="101">
        <f>IF(INDEX('Pace of change parameters'!$E$28:$I$28,1,$B$6)=1,(1+L144)*D144,D144)</f>
        <v>48911.942466259577</v>
      </c>
      <c r="O144" s="87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0.30387552785538285</v>
      </c>
      <c r="P144" s="51">
        <v>4.9738783403836528E-2</v>
      </c>
      <c r="Q144" s="51">
        <v>3.8128305948024632E-2</v>
      </c>
      <c r="R144" s="9">
        <f>IF(INDEX('Pace of change parameters'!$E$29:$I$29,1,$B$6)=1,D144*(1+P144),D144)</f>
        <v>50218.453659256134</v>
      </c>
      <c r="S144" s="96">
        <f>IF(P144&lt;INDEX('Pace of change parameters'!$E$22:$I$22,1,$B$6),INDEX('Pace of change parameters'!$E$22:$I$22,1,$B$6),P144)</f>
        <v>4.9738783403836528E-2</v>
      </c>
      <c r="T144" s="125">
        <v>3.8128305948024632E-2</v>
      </c>
      <c r="U144" s="110">
        <f t="shared" si="19"/>
        <v>50218.453659256134</v>
      </c>
      <c r="V144" s="124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5">
        <f>MIN(S144, S144+(INDEX('Pace of change parameters'!$E$25:$I$25,1,$B$6)-S144)*(1-V144))</f>
        <v>4.9738783403836528E-2</v>
      </c>
      <c r="X144" s="125">
        <v>3.8128305948024632E-2</v>
      </c>
      <c r="Y144" s="101">
        <f t="shared" si="20"/>
        <v>50218.453659256134</v>
      </c>
      <c r="Z144" s="90">
        <v>0</v>
      </c>
      <c r="AA144" s="92">
        <f t="shared" si="23"/>
        <v>52784.762596882581</v>
      </c>
      <c r="AB144" s="92">
        <f>IF(INDEX('Pace of change parameters'!$E$27:$I$27,1,$B$6)=1,MAX(AA144,Y144),Y144)</f>
        <v>50218.453659256134</v>
      </c>
      <c r="AC144" s="90">
        <f t="shared" si="21"/>
        <v>4.9738783403836528E-2</v>
      </c>
      <c r="AD144" s="136">
        <v>3.8128305948024632E-2</v>
      </c>
      <c r="AE144" s="50">
        <v>50218</v>
      </c>
      <c r="AF144" s="50">
        <v>122.76037980963288</v>
      </c>
      <c r="AG144" s="15">
        <f t="shared" si="22"/>
        <v>4.9729300361629702E-2</v>
      </c>
      <c r="AH144" s="15">
        <f t="shared" si="22"/>
        <v>3.8118927791575663E-2</v>
      </c>
      <c r="AI144" s="50"/>
      <c r="AJ144" s="50">
        <v>52784.762596882581</v>
      </c>
      <c r="AK144" s="50">
        <v>129.03495767562646</v>
      </c>
      <c r="AL144" s="15">
        <f t="shared" si="24"/>
        <v>-4.862696108884601E-2</v>
      </c>
      <c r="AM144" s="52">
        <f t="shared" si="24"/>
        <v>-4.862696108884601E-2</v>
      </c>
    </row>
    <row r="145" spans="1:39" x14ac:dyDescent="0.2">
      <c r="A145" s="178" t="s">
        <v>337</v>
      </c>
      <c r="B145" s="178" t="s">
        <v>338</v>
      </c>
      <c r="D145" s="61">
        <v>48192</v>
      </c>
      <c r="E145" s="66">
        <v>111.86196441393604</v>
      </c>
      <c r="F145" s="49"/>
      <c r="G145" s="81">
        <v>54396.870564982419</v>
      </c>
      <c r="H145" s="74">
        <v>124.99679732847859</v>
      </c>
      <c r="I145" s="83"/>
      <c r="J145" s="96">
        <f t="shared" si="17"/>
        <v>-0.11406668252303398</v>
      </c>
      <c r="K145" s="119">
        <f t="shared" si="17"/>
        <v>-0.10508135564486165</v>
      </c>
      <c r="L145" s="96">
        <v>2.137477815744826E-2</v>
      </c>
      <c r="M145" s="90">
        <f>INDEX('Pace of change parameters'!$E$20:$I$20,1,$B$6)</f>
        <v>1.1119783131080974E-2</v>
      </c>
      <c r="N145" s="101">
        <f>IF(INDEX('Pace of change parameters'!$E$28:$I$28,1,$B$6)=1,(1+L145)*D145,D145)</f>
        <v>49222.093308963747</v>
      </c>
      <c r="O145" s="87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0.87715326604973043</v>
      </c>
      <c r="P145" s="51">
        <v>0.10012705376270725</v>
      </c>
      <c r="Q145" s="51">
        <v>8.9081355644861748E-2</v>
      </c>
      <c r="R145" s="9">
        <f>IF(INDEX('Pace of change parameters'!$E$29:$I$29,1,$B$6)=1,D145*(1+P145),D145)</f>
        <v>53017.322974932387</v>
      </c>
      <c r="S145" s="96">
        <f>IF(P145&lt;INDEX('Pace of change parameters'!$E$22:$I$22,1,$B$6),INDEX('Pace of change parameters'!$E$22:$I$22,1,$B$6),P145)</f>
        <v>0.10012705376270725</v>
      </c>
      <c r="T145" s="125">
        <v>8.9081355644861748E-2</v>
      </c>
      <c r="U145" s="110">
        <f t="shared" si="19"/>
        <v>53017.322974932387</v>
      </c>
      <c r="V145" s="124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5">
        <f>MIN(S145, S145+(INDEX('Pace of change parameters'!$E$25:$I$25,1,$B$6)-S145)*(1-V145))</f>
        <v>0.10012705376270725</v>
      </c>
      <c r="X145" s="125">
        <v>8.9081355644861748E-2</v>
      </c>
      <c r="Y145" s="101">
        <f t="shared" si="20"/>
        <v>53017.322974932387</v>
      </c>
      <c r="Z145" s="90">
        <v>0</v>
      </c>
      <c r="AA145" s="92">
        <f t="shared" si="23"/>
        <v>56143.878940780662</v>
      </c>
      <c r="AB145" s="92">
        <f>IF(INDEX('Pace of change parameters'!$E$27:$I$27,1,$B$6)=1,MAX(AA145,Y145),Y145)</f>
        <v>53017.322974932387</v>
      </c>
      <c r="AC145" s="90">
        <f t="shared" si="21"/>
        <v>0.10012705376270725</v>
      </c>
      <c r="AD145" s="136">
        <v>8.9081355644861748E-2</v>
      </c>
      <c r="AE145" s="50">
        <v>53017</v>
      </c>
      <c r="AF145" s="50">
        <v>121.82603769544791</v>
      </c>
      <c r="AG145" s="15">
        <f t="shared" si="22"/>
        <v>0.10012035192563085</v>
      </c>
      <c r="AH145" s="15">
        <f t="shared" si="22"/>
        <v>8.9074721096803255E-2</v>
      </c>
      <c r="AI145" s="50"/>
      <c r="AJ145" s="50">
        <v>56143.878940780662</v>
      </c>
      <c r="AK145" s="50">
        <v>129.01119098040647</v>
      </c>
      <c r="AL145" s="15">
        <f t="shared" si="24"/>
        <v>-5.5694031117422882E-2</v>
      </c>
      <c r="AM145" s="52">
        <f t="shared" si="24"/>
        <v>-5.5694031117422993E-2</v>
      </c>
    </row>
    <row r="146" spans="1:39" x14ac:dyDescent="0.2">
      <c r="A146" s="178" t="s">
        <v>339</v>
      </c>
      <c r="B146" s="178" t="s">
        <v>340</v>
      </c>
      <c r="D146" s="61">
        <v>39126</v>
      </c>
      <c r="E146" s="66">
        <v>118.91219714110959</v>
      </c>
      <c r="F146" s="49"/>
      <c r="G146" s="81">
        <v>41584.859270289453</v>
      </c>
      <c r="H146" s="74">
        <v>124.6140177246313</v>
      </c>
      <c r="I146" s="83"/>
      <c r="J146" s="96">
        <f t="shared" si="17"/>
        <v>-5.9128714475323418E-2</v>
      </c>
      <c r="K146" s="119">
        <f t="shared" si="17"/>
        <v>-4.5755852251882612E-2</v>
      </c>
      <c r="L146" s="96">
        <v>2.5491106562071764E-2</v>
      </c>
      <c r="M146" s="90">
        <f>INDEX('Pace of change parameters'!$E$20:$I$20,1,$B$6)</f>
        <v>1.1119783131080974E-2</v>
      </c>
      <c r="N146" s="101">
        <f>IF(INDEX('Pace of change parameters'!$E$28:$I$28,1,$B$6)=1,(1+L146)*D146,D146)</f>
        <v>40123.365035347619</v>
      </c>
      <c r="O146" s="87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0.20967623366948127</v>
      </c>
      <c r="P146" s="51">
        <v>4.4392055256278651E-2</v>
      </c>
      <c r="Q146" s="51">
        <v>2.9755852251882597E-2</v>
      </c>
      <c r="R146" s="9">
        <f>IF(INDEX('Pace of change parameters'!$E$29:$I$29,1,$B$6)=1,D146*(1+P146),D146)</f>
        <v>40862.883553957159</v>
      </c>
      <c r="S146" s="96">
        <f>IF(P146&lt;INDEX('Pace of change parameters'!$E$22:$I$22,1,$B$6),INDEX('Pace of change parameters'!$E$22:$I$22,1,$B$6),P146)</f>
        <v>4.4392055256278651E-2</v>
      </c>
      <c r="T146" s="125">
        <v>2.9755852251882597E-2</v>
      </c>
      <c r="U146" s="110">
        <f t="shared" si="19"/>
        <v>40862.883553957159</v>
      </c>
      <c r="V146" s="124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5">
        <f>MIN(S146, S146+(INDEX('Pace of change parameters'!$E$25:$I$25,1,$B$6)-S146)*(1-V146))</f>
        <v>4.4392055256278651E-2</v>
      </c>
      <c r="X146" s="125">
        <v>2.9755852251882597E-2</v>
      </c>
      <c r="Y146" s="101">
        <f t="shared" si="20"/>
        <v>40862.883553957159</v>
      </c>
      <c r="Z146" s="90">
        <v>0</v>
      </c>
      <c r="AA146" s="92">
        <f t="shared" si="23"/>
        <v>42920.397449177894</v>
      </c>
      <c r="AB146" s="92">
        <f>IF(INDEX('Pace of change parameters'!$E$27:$I$27,1,$B$6)=1,MAX(AA146,Y146),Y146)</f>
        <v>40862.883553957159</v>
      </c>
      <c r="AC146" s="90">
        <f t="shared" si="21"/>
        <v>4.4392055256278651E-2</v>
      </c>
      <c r="AD146" s="136">
        <v>2.9755852251882597E-2</v>
      </c>
      <c r="AE146" s="50">
        <v>40863</v>
      </c>
      <c r="AF146" s="50">
        <v>122.45087985471895</v>
      </c>
      <c r="AG146" s="15">
        <f t="shared" si="22"/>
        <v>4.439503143689616E-2</v>
      </c>
      <c r="AH146" s="15">
        <f t="shared" si="22"/>
        <v>2.9758786724040753E-2</v>
      </c>
      <c r="AI146" s="50"/>
      <c r="AJ146" s="50">
        <v>42920.397449177894</v>
      </c>
      <c r="AK146" s="50">
        <v>128.61611803749278</v>
      </c>
      <c r="AL146" s="15">
        <f t="shared" si="24"/>
        <v>-4.7935190991976739E-2</v>
      </c>
      <c r="AM146" s="52">
        <f t="shared" si="24"/>
        <v>-4.7935190991976628E-2</v>
      </c>
    </row>
    <row r="147" spans="1:39" x14ac:dyDescent="0.2">
      <c r="A147" s="178" t="s">
        <v>341</v>
      </c>
      <c r="B147" s="178" t="s">
        <v>342</v>
      </c>
      <c r="D147" s="61">
        <v>35638</v>
      </c>
      <c r="E147" s="66">
        <v>123.22196016676445</v>
      </c>
      <c r="F147" s="49"/>
      <c r="G147" s="81">
        <v>38291.538886062117</v>
      </c>
      <c r="H147" s="74">
        <v>130.89836192447589</v>
      </c>
      <c r="I147" s="83"/>
      <c r="J147" s="96">
        <f t="shared" si="17"/>
        <v>-6.9298308797612451E-2</v>
      </c>
      <c r="K147" s="119">
        <f t="shared" si="17"/>
        <v>-5.8643986409398163E-2</v>
      </c>
      <c r="L147" s="96">
        <v>2.2694701544157203E-2</v>
      </c>
      <c r="M147" s="90">
        <f>INDEX('Pace of change parameters'!$E$20:$I$20,1,$B$6)</f>
        <v>1.1119783131080974E-2</v>
      </c>
      <c r="N147" s="101">
        <f>IF(INDEX('Pace of change parameters'!$E$28:$I$28,1,$B$6)=1,(1+L147)*D147,D147)</f>
        <v>36446.793773630678</v>
      </c>
      <c r="O147" s="87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0.35468188972591319</v>
      </c>
      <c r="P147" s="51">
        <v>5.4579782027204482E-2</v>
      </c>
      <c r="Q147" s="51">
        <v>4.2643986409398149E-2</v>
      </c>
      <c r="R147" s="9">
        <f>IF(INDEX('Pace of change parameters'!$E$29:$I$29,1,$B$6)=1,D147*(1+P147),D147)</f>
        <v>37583.114271885512</v>
      </c>
      <c r="S147" s="96">
        <f>IF(P147&lt;INDEX('Pace of change parameters'!$E$22:$I$22,1,$B$6),INDEX('Pace of change parameters'!$E$22:$I$22,1,$B$6),P147)</f>
        <v>5.4579782027204482E-2</v>
      </c>
      <c r="T147" s="125">
        <v>4.2643986409398149E-2</v>
      </c>
      <c r="U147" s="110">
        <f t="shared" si="19"/>
        <v>37583.114271885512</v>
      </c>
      <c r="V147" s="124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5">
        <f>MIN(S147, S147+(INDEX('Pace of change parameters'!$E$25:$I$25,1,$B$6)-S147)*(1-V147))</f>
        <v>5.4579782027204482E-2</v>
      </c>
      <c r="X147" s="125">
        <v>4.2643986409398149E-2</v>
      </c>
      <c r="Y147" s="101">
        <f t="shared" si="20"/>
        <v>37583.114271885512</v>
      </c>
      <c r="Z147" s="90">
        <v>0</v>
      </c>
      <c r="AA147" s="92">
        <f t="shared" si="23"/>
        <v>39521.30887947086</v>
      </c>
      <c r="AB147" s="92">
        <f>IF(INDEX('Pace of change parameters'!$E$27:$I$27,1,$B$6)=1,MAX(AA147,Y147),Y147)</f>
        <v>37583.114271885512</v>
      </c>
      <c r="AC147" s="90">
        <f t="shared" si="21"/>
        <v>5.4579782027204482E-2</v>
      </c>
      <c r="AD147" s="136">
        <v>4.2643986409398149E-2</v>
      </c>
      <c r="AE147" s="50">
        <v>37583</v>
      </c>
      <c r="AF147" s="50">
        <v>128.47624512678607</v>
      </c>
      <c r="AG147" s="15">
        <f t="shared" si="22"/>
        <v>5.4576575565407737E-2</v>
      </c>
      <c r="AH147" s="15">
        <f t="shared" si="22"/>
        <v>4.2640816238523227E-2</v>
      </c>
      <c r="AI147" s="50"/>
      <c r="AJ147" s="50">
        <v>39521.30887947086</v>
      </c>
      <c r="AK147" s="50">
        <v>135.10229006014225</v>
      </c>
      <c r="AL147" s="15">
        <f t="shared" si="24"/>
        <v>-4.9044652984094439E-2</v>
      </c>
      <c r="AM147" s="52">
        <f t="shared" si="24"/>
        <v>-4.9044652984094661E-2</v>
      </c>
    </row>
    <row r="148" spans="1:39" x14ac:dyDescent="0.2">
      <c r="A148" s="178" t="s">
        <v>343</v>
      </c>
      <c r="B148" s="178" t="s">
        <v>344</v>
      </c>
      <c r="D148" s="61">
        <v>24869</v>
      </c>
      <c r="E148" s="66">
        <v>118.11676876351805</v>
      </c>
      <c r="F148" s="49"/>
      <c r="G148" s="81">
        <v>27970.679953876301</v>
      </c>
      <c r="H148" s="74">
        <v>132.43536838087473</v>
      </c>
      <c r="I148" s="83"/>
      <c r="J148" s="96">
        <f t="shared" si="17"/>
        <v>-0.11089040234241632</v>
      </c>
      <c r="K148" s="119">
        <f t="shared" si="17"/>
        <v>-0.10811764102303401</v>
      </c>
      <c r="L148" s="96">
        <v>1.4273043236825433E-2</v>
      </c>
      <c r="M148" s="90">
        <f>INDEX('Pace of change parameters'!$E$20:$I$20,1,$B$6)</f>
        <v>1.1119783131080974E-2</v>
      </c>
      <c r="N148" s="101">
        <f>IF(INDEX('Pace of change parameters'!$E$28:$I$28,1,$B$6)=1,(1+L148)*D148,D148)</f>
        <v>25223.956312256611</v>
      </c>
      <c r="O148" s="87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0.91131480936200981</v>
      </c>
      <c r="P148" s="51">
        <v>9.5523499602472972E-2</v>
      </c>
      <c r="Q148" s="51">
        <v>9.2117641023033991E-2</v>
      </c>
      <c r="R148" s="9">
        <f>IF(INDEX('Pace of change parameters'!$E$29:$I$29,1,$B$6)=1,D148*(1+P148),D148)</f>
        <v>27244.573911613901</v>
      </c>
      <c r="S148" s="96">
        <f>IF(P148&lt;INDEX('Pace of change parameters'!$E$22:$I$22,1,$B$6),INDEX('Pace of change parameters'!$E$22:$I$22,1,$B$6),P148)</f>
        <v>9.5523499602472972E-2</v>
      </c>
      <c r="T148" s="125">
        <v>9.2117641023033991E-2</v>
      </c>
      <c r="U148" s="110">
        <f t="shared" si="19"/>
        <v>27244.573911613901</v>
      </c>
      <c r="V148" s="124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5">
        <f>MIN(S148, S148+(INDEX('Pace of change parameters'!$E$25:$I$25,1,$B$6)-S148)*(1-V148))</f>
        <v>9.5523499602472972E-2</v>
      </c>
      <c r="X148" s="125">
        <v>9.2117641023033991E-2</v>
      </c>
      <c r="Y148" s="101">
        <f t="shared" si="20"/>
        <v>27244.573911613901</v>
      </c>
      <c r="Z148" s="90">
        <v>0</v>
      </c>
      <c r="AA148" s="92">
        <f t="shared" si="23"/>
        <v>28868.985530073369</v>
      </c>
      <c r="AB148" s="92">
        <f>IF(INDEX('Pace of change parameters'!$E$27:$I$27,1,$B$6)=1,MAX(AA148,Y148),Y148)</f>
        <v>27244.573911613901</v>
      </c>
      <c r="AC148" s="90">
        <f t="shared" si="21"/>
        <v>9.5523499602472972E-2</v>
      </c>
      <c r="AD148" s="136">
        <v>9.2117641023033991E-2</v>
      </c>
      <c r="AE148" s="50">
        <v>27245</v>
      </c>
      <c r="AF148" s="50">
        <v>128.99942430741274</v>
      </c>
      <c r="AG148" s="15">
        <f t="shared" si="22"/>
        <v>9.5540632916482293E-2</v>
      </c>
      <c r="AH148" s="15">
        <f t="shared" si="22"/>
        <v>9.2134721071509107E-2</v>
      </c>
      <c r="AI148" s="50"/>
      <c r="AJ148" s="50">
        <v>28868.985530073369</v>
      </c>
      <c r="AK148" s="50">
        <v>136.68865897296723</v>
      </c>
      <c r="AL148" s="15">
        <f t="shared" si="24"/>
        <v>-5.6253640377547431E-2</v>
      </c>
      <c r="AM148" s="52">
        <f t="shared" si="24"/>
        <v>-5.6253640377547209E-2</v>
      </c>
    </row>
    <row r="149" spans="1:39" x14ac:dyDescent="0.2">
      <c r="A149" s="178" t="s">
        <v>345</v>
      </c>
      <c r="B149" s="178" t="s">
        <v>346</v>
      </c>
      <c r="D149" s="61">
        <v>37568</v>
      </c>
      <c r="E149" s="66">
        <v>122.8070824116065</v>
      </c>
      <c r="F149" s="49"/>
      <c r="G149" s="81">
        <v>42143.182913184697</v>
      </c>
      <c r="H149" s="74">
        <v>136.04281195873202</v>
      </c>
      <c r="I149" s="83"/>
      <c r="J149" s="96">
        <f t="shared" si="17"/>
        <v>-0.10856282314056842</v>
      </c>
      <c r="K149" s="119">
        <f t="shared" si="17"/>
        <v>-9.7290914209715917E-2</v>
      </c>
      <c r="L149" s="96">
        <v>2.3905036438318872E-2</v>
      </c>
      <c r="M149" s="90">
        <f>INDEX('Pace of change parameters'!$E$20:$I$20,1,$B$6)</f>
        <v>1.1119783131080974E-2</v>
      </c>
      <c r="N149" s="101">
        <f>IF(INDEX('Pace of change parameters'!$E$28:$I$28,1,$B$6)=1,(1+L149)*D149,D149)</f>
        <v>38466.064408914761</v>
      </c>
      <c r="O149" s="87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0.78950224865139185</v>
      </c>
      <c r="P149" s="51">
        <v>9.496345673892681E-2</v>
      </c>
      <c r="Q149" s="51">
        <v>8.1290914209716014E-2</v>
      </c>
      <c r="R149" s="9">
        <f>IF(INDEX('Pace of change parameters'!$E$29:$I$29,1,$B$6)=1,D149*(1+P149),D149)</f>
        <v>41135.587142768003</v>
      </c>
      <c r="S149" s="96">
        <f>IF(P149&lt;INDEX('Pace of change parameters'!$E$22:$I$22,1,$B$6),INDEX('Pace of change parameters'!$E$22:$I$22,1,$B$6),P149)</f>
        <v>9.496345673892681E-2</v>
      </c>
      <c r="T149" s="125">
        <v>8.1290914209716014E-2</v>
      </c>
      <c r="U149" s="110">
        <f t="shared" si="19"/>
        <v>41135.587142768003</v>
      </c>
      <c r="V149" s="124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5">
        <f>MIN(S149, S149+(INDEX('Pace of change parameters'!$E$25:$I$25,1,$B$6)-S149)*(1-V149))</f>
        <v>9.496345673892681E-2</v>
      </c>
      <c r="X149" s="125">
        <v>8.1290914209716014E-2</v>
      </c>
      <c r="Y149" s="101">
        <f t="shared" si="20"/>
        <v>41135.587142768003</v>
      </c>
      <c r="Z149" s="90">
        <v>0</v>
      </c>
      <c r="AA149" s="92">
        <f t="shared" si="23"/>
        <v>43496.652198594777</v>
      </c>
      <c r="AB149" s="92">
        <f>IF(INDEX('Pace of change parameters'!$E$27:$I$27,1,$B$6)=1,MAX(AA149,Y149),Y149)</f>
        <v>41135.587142768003</v>
      </c>
      <c r="AC149" s="90">
        <f t="shared" si="21"/>
        <v>9.496345673892681E-2</v>
      </c>
      <c r="AD149" s="136">
        <v>8.1290914209716014E-2</v>
      </c>
      <c r="AE149" s="50">
        <v>41136</v>
      </c>
      <c r="AF149" s="50">
        <v>132.79151516065446</v>
      </c>
      <c r="AG149" s="15">
        <f t="shared" si="22"/>
        <v>9.4974446337308338E-2</v>
      </c>
      <c r="AH149" s="15">
        <f t="shared" si="22"/>
        <v>8.1301766583653734E-2</v>
      </c>
      <c r="AI149" s="50"/>
      <c r="AJ149" s="50">
        <v>43496.652198594777</v>
      </c>
      <c r="AK149" s="50">
        <v>140.41195910801761</v>
      </c>
      <c r="AL149" s="15">
        <f t="shared" si="24"/>
        <v>-5.4272043462486041E-2</v>
      </c>
      <c r="AM149" s="52">
        <f t="shared" si="24"/>
        <v>-5.4272043462486153E-2</v>
      </c>
    </row>
    <row r="150" spans="1:39" x14ac:dyDescent="0.2">
      <c r="A150" s="178" t="s">
        <v>347</v>
      </c>
      <c r="B150" s="178" t="s">
        <v>348</v>
      </c>
      <c r="D150" s="61">
        <v>29840</v>
      </c>
      <c r="E150" s="66">
        <v>113.69273419015062</v>
      </c>
      <c r="F150" s="49"/>
      <c r="G150" s="81">
        <v>31161.554211320148</v>
      </c>
      <c r="H150" s="74">
        <v>117.37163976395109</v>
      </c>
      <c r="I150" s="83"/>
      <c r="J150" s="96">
        <f t="shared" si="17"/>
        <v>-4.2409765647698716E-2</v>
      </c>
      <c r="K150" s="119">
        <f t="shared" si="17"/>
        <v>-3.1344075802291038E-2</v>
      </c>
      <c r="L150" s="96">
        <v>2.2804047981852316E-2</v>
      </c>
      <c r="M150" s="90">
        <f>INDEX('Pace of change parameters'!$E$20:$I$20,1,$B$6)</f>
        <v>1.1119783131080974E-2</v>
      </c>
      <c r="N150" s="101">
        <f>IF(INDEX('Pace of change parameters'!$E$28:$I$28,1,$B$6)=1,(1+L150)*D150,D150)</f>
        <v>30520.472791778473</v>
      </c>
      <c r="O150" s="87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4.7527929386581846E-2</v>
      </c>
      <c r="P150" s="51">
        <v>2.7077155595862656E-2</v>
      </c>
      <c r="Q150" s="51">
        <v>1.5344075802291135E-2</v>
      </c>
      <c r="R150" s="9">
        <f>IF(INDEX('Pace of change parameters'!$E$29:$I$29,1,$B$6)=1,D150*(1+P150),D150)</f>
        <v>30647.982322980541</v>
      </c>
      <c r="S150" s="96">
        <f>IF(P150&lt;INDEX('Pace of change parameters'!$E$22:$I$22,1,$B$6),INDEX('Pace of change parameters'!$E$22:$I$22,1,$B$6),P150)</f>
        <v>2.7077155595862656E-2</v>
      </c>
      <c r="T150" s="125">
        <v>1.5344075802291135E-2</v>
      </c>
      <c r="U150" s="110">
        <f t="shared" si="19"/>
        <v>30647.982322980541</v>
      </c>
      <c r="V150" s="124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5">
        <f>MIN(S150, S150+(INDEX('Pace of change parameters'!$E$25:$I$25,1,$B$6)-S150)*(1-V150))</f>
        <v>2.7077155595862656E-2</v>
      </c>
      <c r="X150" s="125">
        <v>1.5344075802291135E-2</v>
      </c>
      <c r="Y150" s="101">
        <f t="shared" si="20"/>
        <v>30647.982322980541</v>
      </c>
      <c r="Z150" s="90">
        <v>0</v>
      </c>
      <c r="AA150" s="92">
        <f t="shared" si="23"/>
        <v>32162.337816050385</v>
      </c>
      <c r="AB150" s="92">
        <f>IF(INDEX('Pace of change parameters'!$E$27:$I$27,1,$B$6)=1,MAX(AA150,Y150),Y150)</f>
        <v>30647.982322980541</v>
      </c>
      <c r="AC150" s="90">
        <f t="shared" si="21"/>
        <v>2.7077155595862656E-2</v>
      </c>
      <c r="AD150" s="136">
        <v>1.5344075802291135E-2</v>
      </c>
      <c r="AE150" s="50">
        <v>30648</v>
      </c>
      <c r="AF150" s="50">
        <v>115.43731070316144</v>
      </c>
      <c r="AG150" s="15">
        <f t="shared" si="22"/>
        <v>2.7077747989276091E-2</v>
      </c>
      <c r="AH150" s="15">
        <f t="shared" si="22"/>
        <v>1.534466142834634E-2</v>
      </c>
      <c r="AI150" s="50"/>
      <c r="AJ150" s="50">
        <v>32162.337816050385</v>
      </c>
      <c r="AK150" s="50">
        <v>121.14114406850193</v>
      </c>
      <c r="AL150" s="15">
        <f t="shared" si="24"/>
        <v>-4.7084195953400632E-2</v>
      </c>
      <c r="AM150" s="52">
        <f t="shared" si="24"/>
        <v>-4.7084195953400632E-2</v>
      </c>
    </row>
    <row r="151" spans="1:39" x14ac:dyDescent="0.2">
      <c r="A151" s="178" t="s">
        <v>349</v>
      </c>
      <c r="B151" s="178" t="s">
        <v>350</v>
      </c>
      <c r="D151" s="61">
        <v>32689</v>
      </c>
      <c r="E151" s="66">
        <v>121.28993878260655</v>
      </c>
      <c r="F151" s="49"/>
      <c r="G151" s="81">
        <v>33658.320093604372</v>
      </c>
      <c r="H151" s="74">
        <v>123.51447528969409</v>
      </c>
      <c r="I151" s="83"/>
      <c r="J151" s="96">
        <f t="shared" si="17"/>
        <v>-2.8798825696252139E-2</v>
      </c>
      <c r="K151" s="119">
        <f t="shared" si="17"/>
        <v>-1.8010330383301576E-2</v>
      </c>
      <c r="L151" s="96">
        <v>2.2351710490478238E-2</v>
      </c>
      <c r="M151" s="90">
        <f>INDEX('Pace of change parameters'!$E$20:$I$20,1,$B$6)</f>
        <v>1.1119783131080974E-2</v>
      </c>
      <c r="N151" s="101">
        <f>IF(INDEX('Pace of change parameters'!$E$28:$I$28,1,$B$6)=1,(1+L151)*D151,D151)</f>
        <v>33419.65506422324</v>
      </c>
      <c r="O151" s="87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1">
        <v>2.2351710490478238E-2</v>
      </c>
      <c r="Q151" s="51">
        <v>1.1119783131080974E-2</v>
      </c>
      <c r="R151" s="9">
        <f>IF(INDEX('Pace of change parameters'!$E$29:$I$29,1,$B$6)=1,D151*(1+P151),D151)</f>
        <v>33419.65506422324</v>
      </c>
      <c r="S151" s="96">
        <f>IF(P151&lt;INDEX('Pace of change parameters'!$E$22:$I$22,1,$B$6),INDEX('Pace of change parameters'!$E$22:$I$22,1,$B$6),P151)</f>
        <v>2.2351710490478238E-2</v>
      </c>
      <c r="T151" s="125">
        <v>1.1119783131080974E-2</v>
      </c>
      <c r="U151" s="110">
        <f t="shared" si="19"/>
        <v>33419.65506422324</v>
      </c>
      <c r="V151" s="124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5">
        <f>MIN(S151, S151+(INDEX('Pace of change parameters'!$E$25:$I$25,1,$B$6)-S151)*(1-V151))</f>
        <v>2.2351710490478238E-2</v>
      </c>
      <c r="X151" s="125">
        <v>1.1119783131080974E-2</v>
      </c>
      <c r="Y151" s="101">
        <f t="shared" si="20"/>
        <v>33419.65506422324</v>
      </c>
      <c r="Z151" s="90">
        <v>0</v>
      </c>
      <c r="AA151" s="92">
        <f t="shared" si="23"/>
        <v>34739.289761677115</v>
      </c>
      <c r="AB151" s="92">
        <f>IF(INDEX('Pace of change parameters'!$E$27:$I$27,1,$B$6)=1,MAX(AA151,Y151),Y151)</f>
        <v>33419.65506422324</v>
      </c>
      <c r="AC151" s="90">
        <f t="shared" si="21"/>
        <v>2.2351710490478238E-2</v>
      </c>
      <c r="AD151" s="136">
        <v>1.1119783131080974E-2</v>
      </c>
      <c r="AE151" s="50">
        <v>33420</v>
      </c>
      <c r="AF151" s="50">
        <v>122.63992239368881</v>
      </c>
      <c r="AG151" s="15">
        <f t="shared" si="22"/>
        <v>2.2362262534797672E-2</v>
      </c>
      <c r="AH151" s="15">
        <f t="shared" si="22"/>
        <v>1.1130219246807238E-2</v>
      </c>
      <c r="AI151" s="50"/>
      <c r="AJ151" s="50">
        <v>34739.289761677115</v>
      </c>
      <c r="AK151" s="50">
        <v>127.48126272842458</v>
      </c>
      <c r="AL151" s="15">
        <f t="shared" si="24"/>
        <v>-3.7976877786732977E-2</v>
      </c>
      <c r="AM151" s="52">
        <f t="shared" si="24"/>
        <v>-3.7976877786732977E-2</v>
      </c>
    </row>
    <row r="152" spans="1:39" x14ac:dyDescent="0.2">
      <c r="A152" s="178" t="s">
        <v>351</v>
      </c>
      <c r="B152" s="178" t="s">
        <v>352</v>
      </c>
      <c r="D152" s="61">
        <v>35274</v>
      </c>
      <c r="E152" s="66">
        <v>114.02101221893322</v>
      </c>
      <c r="F152" s="49"/>
      <c r="G152" s="81">
        <v>39365.999685767878</v>
      </c>
      <c r="H152" s="74">
        <v>125.38087442096204</v>
      </c>
      <c r="I152" s="83"/>
      <c r="J152" s="96">
        <f t="shared" si="17"/>
        <v>-0.10394756181556519</v>
      </c>
      <c r="K152" s="119">
        <f t="shared" si="17"/>
        <v>-9.0602831209235846E-2</v>
      </c>
      <c r="L152" s="96">
        <v>2.6178188802019386E-2</v>
      </c>
      <c r="M152" s="90">
        <f>INDEX('Pace of change parameters'!$E$20:$I$20,1,$B$6)</f>
        <v>1.1119783131080974E-2</v>
      </c>
      <c r="N152" s="101">
        <f>IF(INDEX('Pace of change parameters'!$E$28:$I$28,1,$B$6)=1,(1+L152)*D152,D152)</f>
        <v>36197.409431802429</v>
      </c>
      <c r="O152" s="87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0.71425397365737731</v>
      </c>
      <c r="P152" s="51">
        <v>9.0606677279162717E-2</v>
      </c>
      <c r="Q152" s="51">
        <v>7.4602831209235942E-2</v>
      </c>
      <c r="R152" s="9">
        <f>IF(INDEX('Pace of change parameters'!$E$29:$I$29,1,$B$6)=1,D152*(1+P152),D152)</f>
        <v>38470.059934345183</v>
      </c>
      <c r="S152" s="96">
        <f>IF(P152&lt;INDEX('Pace of change parameters'!$E$22:$I$22,1,$B$6),INDEX('Pace of change parameters'!$E$22:$I$22,1,$B$6),P152)</f>
        <v>9.0606677279162717E-2</v>
      </c>
      <c r="T152" s="125">
        <v>7.4602831209235942E-2</v>
      </c>
      <c r="U152" s="110">
        <f t="shared" si="19"/>
        <v>38470.059934345183</v>
      </c>
      <c r="V152" s="124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5">
        <f>MIN(S152, S152+(INDEX('Pace of change parameters'!$E$25:$I$25,1,$B$6)-S152)*(1-V152))</f>
        <v>9.0606677279162717E-2</v>
      </c>
      <c r="X152" s="125">
        <v>7.4602831209235942E-2</v>
      </c>
      <c r="Y152" s="101">
        <f t="shared" si="20"/>
        <v>38470.059934345183</v>
      </c>
      <c r="Z152" s="90">
        <v>0</v>
      </c>
      <c r="AA152" s="92">
        <f t="shared" si="23"/>
        <v>40630.27703221103</v>
      </c>
      <c r="AB152" s="92">
        <f>IF(INDEX('Pace of change parameters'!$E$27:$I$27,1,$B$6)=1,MAX(AA152,Y152),Y152)</f>
        <v>38470.059934345183</v>
      </c>
      <c r="AC152" s="90">
        <f t="shared" si="21"/>
        <v>9.0606677279162717E-2</v>
      </c>
      <c r="AD152" s="136">
        <v>7.4602831209235942E-2</v>
      </c>
      <c r="AE152" s="50">
        <v>38470</v>
      </c>
      <c r="AF152" s="50">
        <v>122.52711165666726</v>
      </c>
      <c r="AG152" s="15">
        <f t="shared" si="22"/>
        <v>9.0604978170890638E-2</v>
      </c>
      <c r="AH152" s="15">
        <f t="shared" si="22"/>
        <v>7.4601157034120735E-2</v>
      </c>
      <c r="AI152" s="50"/>
      <c r="AJ152" s="50">
        <v>40630.27703221103</v>
      </c>
      <c r="AK152" s="50">
        <v>129.40760308206509</v>
      </c>
      <c r="AL152" s="15">
        <f t="shared" si="24"/>
        <v>-5.3169143555147236E-2</v>
      </c>
      <c r="AM152" s="52">
        <f t="shared" si="24"/>
        <v>-5.3169143555147236E-2</v>
      </c>
    </row>
    <row r="153" spans="1:39" x14ac:dyDescent="0.2">
      <c r="A153" s="178" t="s">
        <v>353</v>
      </c>
      <c r="B153" s="178" t="s">
        <v>354</v>
      </c>
      <c r="D153" s="61">
        <v>35250</v>
      </c>
      <c r="E153" s="66">
        <v>113.47846725936121</v>
      </c>
      <c r="F153" s="49"/>
      <c r="G153" s="81">
        <v>38631.758289572448</v>
      </c>
      <c r="H153" s="74">
        <v>122.53868325103583</v>
      </c>
      <c r="I153" s="83"/>
      <c r="J153" s="96">
        <f t="shared" ref="J153:K216" si="25">D153/G153-1</f>
        <v>-8.7538295933200061E-2</v>
      </c>
      <c r="K153" s="119">
        <f t="shared" si="25"/>
        <v>-7.3937598734545196E-2</v>
      </c>
      <c r="L153" s="96">
        <v>2.6191028248157E-2</v>
      </c>
      <c r="M153" s="90">
        <f>INDEX('Pace of change parameters'!$E$20:$I$20,1,$B$6)</f>
        <v>1.1119783131080974E-2</v>
      </c>
      <c r="N153" s="101">
        <f>IF(INDEX('Pace of change parameters'!$E$28:$I$28,1,$B$6)=1,(1+L153)*D153,D153)</f>
        <v>36173.233745747537</v>
      </c>
      <c r="O153" s="87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0.52675181556443951</v>
      </c>
      <c r="P153" s="51">
        <v>7.3706686764575258E-2</v>
      </c>
      <c r="Q153" s="51">
        <v>5.7937598734545182E-2</v>
      </c>
      <c r="R153" s="9">
        <f>IF(INDEX('Pace of change parameters'!$E$29:$I$29,1,$B$6)=1,D153*(1+P153),D153)</f>
        <v>37848.16070845128</v>
      </c>
      <c r="S153" s="96">
        <f>IF(P153&lt;INDEX('Pace of change parameters'!$E$22:$I$22,1,$B$6),INDEX('Pace of change parameters'!$E$22:$I$22,1,$B$6),P153)</f>
        <v>7.3706686764575258E-2</v>
      </c>
      <c r="T153" s="125">
        <v>5.7937598734545182E-2</v>
      </c>
      <c r="U153" s="110">
        <f t="shared" si="19"/>
        <v>37848.16070845128</v>
      </c>
      <c r="V153" s="124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5">
        <f>MIN(S153, S153+(INDEX('Pace of change parameters'!$E$25:$I$25,1,$B$6)-S153)*(1-V153))</f>
        <v>7.3706686764575258E-2</v>
      </c>
      <c r="X153" s="125">
        <v>5.7937598734545182E-2</v>
      </c>
      <c r="Y153" s="101">
        <f t="shared" si="20"/>
        <v>37848.16070845128</v>
      </c>
      <c r="Z153" s="90">
        <v>0</v>
      </c>
      <c r="AA153" s="92">
        <f t="shared" si="23"/>
        <v>39872.454759842236</v>
      </c>
      <c r="AB153" s="92">
        <f>IF(INDEX('Pace of change parameters'!$E$27:$I$27,1,$B$6)=1,MAX(AA153,Y153),Y153)</f>
        <v>37848.16070845128</v>
      </c>
      <c r="AC153" s="90">
        <f t="shared" si="21"/>
        <v>7.3706686764575258E-2</v>
      </c>
      <c r="AD153" s="136">
        <v>5.7937598734545182E-2</v>
      </c>
      <c r="AE153" s="50">
        <v>37848</v>
      </c>
      <c r="AF153" s="50">
        <v>120.05262739845469</v>
      </c>
      <c r="AG153" s="15">
        <f t="shared" si="22"/>
        <v>7.3702127659574401E-2</v>
      </c>
      <c r="AH153" s="15">
        <f t="shared" si="22"/>
        <v>5.7933106587242378E-2</v>
      </c>
      <c r="AI153" s="50"/>
      <c r="AJ153" s="50">
        <v>39872.454759842236</v>
      </c>
      <c r="AK153" s="50">
        <v>126.47413217990598</v>
      </c>
      <c r="AL153" s="15">
        <f t="shared" si="24"/>
        <v>-5.0773266206854628E-2</v>
      </c>
      <c r="AM153" s="52">
        <f t="shared" si="24"/>
        <v>-5.0773266206854628E-2</v>
      </c>
    </row>
    <row r="154" spans="1:39" x14ac:dyDescent="0.2">
      <c r="A154" s="178" t="s">
        <v>355</v>
      </c>
      <c r="B154" s="178" t="s">
        <v>356</v>
      </c>
      <c r="D154" s="61">
        <v>31687</v>
      </c>
      <c r="E154" s="66">
        <v>132.82717133989067</v>
      </c>
      <c r="F154" s="49"/>
      <c r="G154" s="81">
        <v>36434.113260825841</v>
      </c>
      <c r="H154" s="74">
        <v>150.34235999460947</v>
      </c>
      <c r="I154" s="83"/>
      <c r="J154" s="96">
        <f t="shared" si="25"/>
        <v>-0.13029309171989545</v>
      </c>
      <c r="K154" s="119">
        <f t="shared" si="25"/>
        <v>-0.11650202015816968</v>
      </c>
      <c r="L154" s="96">
        <v>2.7153259643545757E-2</v>
      </c>
      <c r="M154" s="90">
        <f>INDEX('Pace of change parameters'!$E$20:$I$20,1,$B$6)</f>
        <v>1.1119783131080974E-2</v>
      </c>
      <c r="N154" s="101">
        <f>IF(INDEX('Pace of change parameters'!$E$28:$I$28,1,$B$6)=1,(1+L154)*D154,D154)</f>
        <v>32547.405338325036</v>
      </c>
      <c r="O154" s="87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1</v>
      </c>
      <c r="P154" s="51">
        <v>0.1174428633065574</v>
      </c>
      <c r="Q154" s="51">
        <v>0.10000000000000009</v>
      </c>
      <c r="R154" s="9">
        <f>IF(INDEX('Pace of change parameters'!$E$29:$I$29,1,$B$6)=1,D154*(1+P154),D154)</f>
        <v>35408.412009594882</v>
      </c>
      <c r="S154" s="96">
        <f>IF(P154&lt;INDEX('Pace of change parameters'!$E$22:$I$22,1,$B$6),INDEX('Pace of change parameters'!$E$22:$I$22,1,$B$6),P154)</f>
        <v>0.1174428633065574</v>
      </c>
      <c r="T154" s="125">
        <v>0.10000000000000009</v>
      </c>
      <c r="U154" s="110">
        <f t="shared" si="19"/>
        <v>35408.412009594882</v>
      </c>
      <c r="V154" s="124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5">
        <f>MIN(S154, S154+(INDEX('Pace of change parameters'!$E$25:$I$25,1,$B$6)-S154)*(1-V154))</f>
        <v>0.1174428633065574</v>
      </c>
      <c r="X154" s="125">
        <v>0.10000000000000009</v>
      </c>
      <c r="Y154" s="101">
        <f t="shared" si="20"/>
        <v>35408.412009594882</v>
      </c>
      <c r="Z154" s="90">
        <v>0</v>
      </c>
      <c r="AA154" s="92">
        <f t="shared" si="23"/>
        <v>37604.230224731102</v>
      </c>
      <c r="AB154" s="92">
        <f>IF(INDEX('Pace of change parameters'!$E$27:$I$27,1,$B$6)=1,MAX(AA154,Y154),Y154)</f>
        <v>35408.412009594882</v>
      </c>
      <c r="AC154" s="90">
        <f t="shared" si="21"/>
        <v>0.1174428633065574</v>
      </c>
      <c r="AD154" s="136">
        <v>0.10000000000000009</v>
      </c>
      <c r="AE154" s="50">
        <v>35408</v>
      </c>
      <c r="AF154" s="50">
        <v>146.10818835030622</v>
      </c>
      <c r="AG154" s="15">
        <f t="shared" si="22"/>
        <v>0.11742986082620632</v>
      </c>
      <c r="AH154" s="15">
        <f t="shared" si="22"/>
        <v>9.9987200483482752E-2</v>
      </c>
      <c r="AI154" s="50"/>
      <c r="AJ154" s="50">
        <v>37604.230224731102</v>
      </c>
      <c r="AK154" s="50">
        <v>155.17075102923889</v>
      </c>
      <c r="AL154" s="15">
        <f t="shared" si="24"/>
        <v>-5.8403807539895158E-2</v>
      </c>
      <c r="AM154" s="52">
        <f t="shared" si="24"/>
        <v>-5.8403807539895158E-2</v>
      </c>
    </row>
    <row r="155" spans="1:39" x14ac:dyDescent="0.2">
      <c r="A155" s="178" t="s">
        <v>357</v>
      </c>
      <c r="B155" s="178" t="s">
        <v>358</v>
      </c>
      <c r="D155" s="61">
        <v>24576</v>
      </c>
      <c r="E155" s="66">
        <v>119.31355546033181</v>
      </c>
      <c r="F155" s="49"/>
      <c r="G155" s="81">
        <v>23944.454724920546</v>
      </c>
      <c r="H155" s="74">
        <v>114.48185582436143</v>
      </c>
      <c r="I155" s="83"/>
      <c r="J155" s="96">
        <f t="shared" si="25"/>
        <v>2.637542939836357E-2</v>
      </c>
      <c r="K155" s="119">
        <f t="shared" si="25"/>
        <v>4.2204938076678244E-2</v>
      </c>
      <c r="L155" s="96">
        <v>2.671400813242486E-2</v>
      </c>
      <c r="M155" s="90">
        <f>INDEX('Pace of change parameters'!$E$20:$I$20,1,$B$6)</f>
        <v>1.1119783131080974E-2</v>
      </c>
      <c r="N155" s="101">
        <f>IF(INDEX('Pace of change parameters'!$E$28:$I$28,1,$B$6)=1,(1+L155)*D155,D155)</f>
        <v>25232.523463862475</v>
      </c>
      <c r="O155" s="87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1">
        <v>2.671400813242486E-2</v>
      </c>
      <c r="Q155" s="51">
        <v>1.1119783131080974E-2</v>
      </c>
      <c r="R155" s="9">
        <f>IF(INDEX('Pace of change parameters'!$E$29:$I$29,1,$B$6)=1,D155*(1+P155),D155)</f>
        <v>25232.523463862475</v>
      </c>
      <c r="S155" s="96">
        <f>IF(P155&lt;INDEX('Pace of change parameters'!$E$22:$I$22,1,$B$6),INDEX('Pace of change parameters'!$E$22:$I$22,1,$B$6),P155)</f>
        <v>2.671400813242486E-2</v>
      </c>
      <c r="T155" s="125">
        <v>1.1119783131080974E-2</v>
      </c>
      <c r="U155" s="110">
        <f t="shared" si="19"/>
        <v>25232.523463862475</v>
      </c>
      <c r="V155" s="124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5">
        <f>MIN(S155, S155+(INDEX('Pace of change parameters'!$E$25:$I$25,1,$B$6)-S155)*(1-V155))</f>
        <v>2.671400813242486E-2</v>
      </c>
      <c r="X155" s="125">
        <v>1.1119783131080974E-2</v>
      </c>
      <c r="Y155" s="101">
        <f t="shared" si="20"/>
        <v>25232.523463862475</v>
      </c>
      <c r="Z155" s="90">
        <v>0</v>
      </c>
      <c r="AA155" s="92">
        <f t="shared" si="23"/>
        <v>24713.45416411414</v>
      </c>
      <c r="AB155" s="92">
        <f>IF(INDEX('Pace of change parameters'!$E$27:$I$27,1,$B$6)=1,MAX(AA155,Y155),Y155)</f>
        <v>25232.523463862475</v>
      </c>
      <c r="AC155" s="90">
        <f t="shared" si="21"/>
        <v>2.671400813242486E-2</v>
      </c>
      <c r="AD155" s="136">
        <v>1.1119783131080974E-2</v>
      </c>
      <c r="AE155" s="50">
        <v>25233</v>
      </c>
      <c r="AF155" s="50">
        <v>120.64257470894225</v>
      </c>
      <c r="AG155" s="15">
        <f t="shared" si="22"/>
        <v>2.67333984375E-2</v>
      </c>
      <c r="AH155" s="15">
        <f t="shared" si="22"/>
        <v>1.1138878926898688E-2</v>
      </c>
      <c r="AI155" s="50"/>
      <c r="AJ155" s="50">
        <v>24713.45416411414</v>
      </c>
      <c r="AK155" s="50">
        <v>118.15855190861808</v>
      </c>
      <c r="AL155" s="15">
        <f t="shared" si="24"/>
        <v>2.1022793189317879E-2</v>
      </c>
      <c r="AM155" s="52">
        <f t="shared" si="24"/>
        <v>2.1022793189317879E-2</v>
      </c>
    </row>
    <row r="156" spans="1:39" x14ac:dyDescent="0.2">
      <c r="A156" s="178" t="s">
        <v>359</v>
      </c>
      <c r="B156" s="178" t="s">
        <v>360</v>
      </c>
      <c r="D156" s="61">
        <v>52921</v>
      </c>
      <c r="E156" s="66">
        <v>136.23524508456842</v>
      </c>
      <c r="F156" s="49"/>
      <c r="G156" s="81">
        <v>53887.3595678606</v>
      </c>
      <c r="H156" s="74">
        <v>137.24189476536412</v>
      </c>
      <c r="I156" s="83"/>
      <c r="J156" s="96">
        <f t="shared" si="25"/>
        <v>-1.793295451122745E-2</v>
      </c>
      <c r="K156" s="119">
        <f t="shared" si="25"/>
        <v>-7.3348570603511964E-3</v>
      </c>
      <c r="L156" s="96">
        <v>2.2031406777711871E-2</v>
      </c>
      <c r="M156" s="90">
        <f>INDEX('Pace of change parameters'!$E$20:$I$20,1,$B$6)</f>
        <v>1.1119783131080974E-2</v>
      </c>
      <c r="N156" s="101">
        <f>IF(INDEX('Pace of change parameters'!$E$28:$I$28,1,$B$6)=1,(1+L156)*D156,D156)</f>
        <v>54086.924078083292</v>
      </c>
      <c r="O156" s="87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1">
        <v>2.2031406777711871E-2</v>
      </c>
      <c r="Q156" s="51">
        <v>1.1119783131080974E-2</v>
      </c>
      <c r="R156" s="9">
        <f>IF(INDEX('Pace of change parameters'!$E$29:$I$29,1,$B$6)=1,D156*(1+P156),D156)</f>
        <v>54086.924078083292</v>
      </c>
      <c r="S156" s="96">
        <f>IF(P156&lt;INDEX('Pace of change parameters'!$E$22:$I$22,1,$B$6),INDEX('Pace of change parameters'!$E$22:$I$22,1,$B$6),P156)</f>
        <v>2.2031406777711871E-2</v>
      </c>
      <c r="T156" s="125">
        <v>1.1119783131080974E-2</v>
      </c>
      <c r="U156" s="110">
        <f t="shared" si="19"/>
        <v>54086.924078083292</v>
      </c>
      <c r="V156" s="124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5">
        <f>MIN(S156, S156+(INDEX('Pace of change parameters'!$E$25:$I$25,1,$B$6)-S156)*(1-V156))</f>
        <v>2.2031406777711871E-2</v>
      </c>
      <c r="X156" s="125">
        <v>1.1119783131080974E-2</v>
      </c>
      <c r="Y156" s="101">
        <f t="shared" si="20"/>
        <v>54086.924078083292</v>
      </c>
      <c r="Z156" s="90">
        <v>0</v>
      </c>
      <c r="AA156" s="92">
        <f t="shared" si="23"/>
        <v>55618.004502705568</v>
      </c>
      <c r="AB156" s="92">
        <f>IF(INDEX('Pace of change parameters'!$E$27:$I$27,1,$B$6)=1,MAX(AA156,Y156),Y156)</f>
        <v>54086.924078083292</v>
      </c>
      <c r="AC156" s="90">
        <f t="shared" si="21"/>
        <v>2.2031406777711871E-2</v>
      </c>
      <c r="AD156" s="136">
        <v>1.1119783131080974E-2</v>
      </c>
      <c r="AE156" s="50">
        <v>54087</v>
      </c>
      <c r="AF156" s="50">
        <v>137.7503448248643</v>
      </c>
      <c r="AG156" s="15">
        <f t="shared" si="22"/>
        <v>2.203284140511319E-2</v>
      </c>
      <c r="AH156" s="15">
        <f t="shared" si="22"/>
        <v>1.1121202441815914E-2</v>
      </c>
      <c r="AI156" s="50"/>
      <c r="AJ156" s="50">
        <v>55618.004502705568</v>
      </c>
      <c r="AK156" s="50">
        <v>141.64955162457795</v>
      </c>
      <c r="AL156" s="15">
        <f t="shared" si="24"/>
        <v>-2.7527138314196287E-2</v>
      </c>
      <c r="AM156" s="52">
        <f t="shared" si="24"/>
        <v>-2.7527138314196398E-2</v>
      </c>
    </row>
    <row r="157" spans="1:39" x14ac:dyDescent="0.2">
      <c r="A157" s="178" t="s">
        <v>361</v>
      </c>
      <c r="B157" s="178" t="s">
        <v>362</v>
      </c>
      <c r="D157" s="61">
        <v>40576</v>
      </c>
      <c r="E157" s="66">
        <v>127.84867409363051</v>
      </c>
      <c r="F157" s="49"/>
      <c r="G157" s="81">
        <v>43959.800589634884</v>
      </c>
      <c r="H157" s="74">
        <v>136.60316448490866</v>
      </c>
      <c r="I157" s="83"/>
      <c r="J157" s="96">
        <f t="shared" si="25"/>
        <v>-7.6974884877724747E-2</v>
      </c>
      <c r="K157" s="119">
        <f t="shared" si="25"/>
        <v>-6.4087024808603954E-2</v>
      </c>
      <c r="L157" s="96">
        <v>2.5237676636488793E-2</v>
      </c>
      <c r="M157" s="90">
        <f>INDEX('Pace of change parameters'!$E$20:$I$20,1,$B$6)</f>
        <v>1.1119783131080974E-2</v>
      </c>
      <c r="N157" s="101">
        <f>IF(INDEX('Pace of change parameters'!$E$28:$I$28,1,$B$6)=1,(1+L157)*D157,D157)</f>
        <v>41600.043967202168</v>
      </c>
      <c r="O157" s="87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0.41592204632041396</v>
      </c>
      <c r="P157" s="51">
        <v>6.2721078308009437E-2</v>
      </c>
      <c r="Q157" s="51">
        <v>4.8087024808604051E-2</v>
      </c>
      <c r="R157" s="9">
        <f>IF(INDEX('Pace of change parameters'!$E$29:$I$29,1,$B$6)=1,D157*(1+P157),D157)</f>
        <v>43120.97047342579</v>
      </c>
      <c r="S157" s="96">
        <f>IF(P157&lt;INDEX('Pace of change parameters'!$E$22:$I$22,1,$B$6),INDEX('Pace of change parameters'!$E$22:$I$22,1,$B$6),P157)</f>
        <v>6.2721078308009437E-2</v>
      </c>
      <c r="T157" s="125">
        <v>4.8087024808604051E-2</v>
      </c>
      <c r="U157" s="110">
        <f t="shared" si="19"/>
        <v>43120.97047342579</v>
      </c>
      <c r="V157" s="124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5">
        <f>MIN(S157, S157+(INDEX('Pace of change parameters'!$E$25:$I$25,1,$B$6)-S157)*(1-V157))</f>
        <v>6.2721078308009437E-2</v>
      </c>
      <c r="X157" s="125">
        <v>4.8087024808604051E-2</v>
      </c>
      <c r="Y157" s="101">
        <f t="shared" si="20"/>
        <v>43120.97047342579</v>
      </c>
      <c r="Z157" s="90">
        <v>0</v>
      </c>
      <c r="AA157" s="92">
        <f t="shared" si="23"/>
        <v>45371.612317604966</v>
      </c>
      <c r="AB157" s="92">
        <f>IF(INDEX('Pace of change parameters'!$E$27:$I$27,1,$B$6)=1,MAX(AA157,Y157),Y157)</f>
        <v>43120.97047342579</v>
      </c>
      <c r="AC157" s="90">
        <f t="shared" si="21"/>
        <v>6.2721078308009437E-2</v>
      </c>
      <c r="AD157" s="136">
        <v>4.8087024808604051E-2</v>
      </c>
      <c r="AE157" s="50">
        <v>43121</v>
      </c>
      <c r="AF157" s="50">
        <v>133.99662820906056</v>
      </c>
      <c r="AG157" s="15">
        <f t="shared" si="22"/>
        <v>6.2721805993690927E-2</v>
      </c>
      <c r="AH157" s="15">
        <f t="shared" si="22"/>
        <v>4.808774247379044E-2</v>
      </c>
      <c r="AI157" s="50"/>
      <c r="AJ157" s="50">
        <v>45371.612317604966</v>
      </c>
      <c r="AK157" s="50">
        <v>140.9903079002747</v>
      </c>
      <c r="AL157" s="15">
        <f t="shared" si="24"/>
        <v>-4.9603974878620116E-2</v>
      </c>
      <c r="AM157" s="52">
        <f t="shared" si="24"/>
        <v>-4.9603974878620116E-2</v>
      </c>
    </row>
    <row r="158" spans="1:39" x14ac:dyDescent="0.2">
      <c r="A158" s="178" t="s">
        <v>363</v>
      </c>
      <c r="B158" s="178" t="s">
        <v>364</v>
      </c>
      <c r="D158" s="61">
        <v>28107</v>
      </c>
      <c r="E158" s="66">
        <v>125.66362853609856</v>
      </c>
      <c r="F158" s="49"/>
      <c r="G158" s="81">
        <v>26175.013314552023</v>
      </c>
      <c r="H158" s="74">
        <v>115.54680404675217</v>
      </c>
      <c r="I158" s="83"/>
      <c r="J158" s="96">
        <f t="shared" si="25"/>
        <v>7.3810342032333942E-2</v>
      </c>
      <c r="K158" s="119">
        <f t="shared" si="25"/>
        <v>8.7556073686408054E-2</v>
      </c>
      <c r="L158" s="96">
        <v>2.4063019627332816E-2</v>
      </c>
      <c r="M158" s="90">
        <f>INDEX('Pace of change parameters'!$E$20:$I$20,1,$B$6)</f>
        <v>1.1119783131080974E-2</v>
      </c>
      <c r="N158" s="101">
        <f>IF(INDEX('Pace of change parameters'!$E$28:$I$28,1,$B$6)=1,(1+L158)*D158,D158)</f>
        <v>28783.339292665445</v>
      </c>
      <c r="O158" s="87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1">
        <v>2.4063019627332816E-2</v>
      </c>
      <c r="Q158" s="51">
        <v>1.1119783131080974E-2</v>
      </c>
      <c r="R158" s="9">
        <f>IF(INDEX('Pace of change parameters'!$E$29:$I$29,1,$B$6)=1,D158*(1+P158),D158)</f>
        <v>28783.339292665445</v>
      </c>
      <c r="S158" s="96">
        <f>IF(P158&lt;INDEX('Pace of change parameters'!$E$22:$I$22,1,$B$6),INDEX('Pace of change parameters'!$E$22:$I$22,1,$B$6),P158)</f>
        <v>2.4063019627332816E-2</v>
      </c>
      <c r="T158" s="125">
        <v>1.1119783131080974E-2</v>
      </c>
      <c r="U158" s="110">
        <f t="shared" si="19"/>
        <v>28783.339292665445</v>
      </c>
      <c r="V158" s="124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0.52379315935332127</v>
      </c>
      <c r="W158" s="125">
        <f>MIN(S158, S158+(INDEX('Pace of change parameters'!$E$25:$I$25,1,$B$6)-S158)*(1-V158))</f>
        <v>1.7366113480648423E-2</v>
      </c>
      <c r="X158" s="125">
        <v>4.5075198612394285E-3</v>
      </c>
      <c r="Y158" s="101">
        <f t="shared" si="20"/>
        <v>28595.109351600586</v>
      </c>
      <c r="Z158" s="90">
        <v>0</v>
      </c>
      <c r="AA158" s="92">
        <f t="shared" si="23"/>
        <v>27015.649311112273</v>
      </c>
      <c r="AB158" s="92">
        <f>IF(INDEX('Pace of change parameters'!$E$27:$I$27,1,$B$6)=1,MAX(AA158,Y158),Y158)</f>
        <v>28595.109351600586</v>
      </c>
      <c r="AC158" s="90">
        <f t="shared" si="21"/>
        <v>1.7366113480648426E-2</v>
      </c>
      <c r="AD158" s="136">
        <v>4.5075198612394285E-3</v>
      </c>
      <c r="AE158" s="50">
        <v>28595</v>
      </c>
      <c r="AF158" s="50">
        <v>126.22957711658479</v>
      </c>
      <c r="AG158" s="15">
        <f t="shared" si="22"/>
        <v>1.736222293378864E-2</v>
      </c>
      <c r="AH158" s="15">
        <f t="shared" si="22"/>
        <v>4.503678487396634E-3</v>
      </c>
      <c r="AI158" s="50"/>
      <c r="AJ158" s="50">
        <v>27015.649311112273</v>
      </c>
      <c r="AK158" s="50">
        <v>119.25770197837586</v>
      </c>
      <c r="AL158" s="15">
        <f t="shared" si="24"/>
        <v>5.8460585962599732E-2</v>
      </c>
      <c r="AM158" s="52">
        <f t="shared" si="24"/>
        <v>5.8460585962599732E-2</v>
      </c>
    </row>
    <row r="159" spans="1:39" x14ac:dyDescent="0.2">
      <c r="A159" s="178" t="s">
        <v>365</v>
      </c>
      <c r="B159" s="178" t="s">
        <v>366</v>
      </c>
      <c r="D159" s="61">
        <v>50255</v>
      </c>
      <c r="E159" s="66">
        <v>133.05467571773121</v>
      </c>
      <c r="F159" s="49"/>
      <c r="G159" s="81">
        <v>51448.800689435142</v>
      </c>
      <c r="H159" s="74">
        <v>134.16998201378914</v>
      </c>
      <c r="I159" s="83"/>
      <c r="J159" s="96">
        <f t="shared" si="25"/>
        <v>-2.3203664097855015E-2</v>
      </c>
      <c r="K159" s="119">
        <f t="shared" si="25"/>
        <v>-8.3126365474454067E-3</v>
      </c>
      <c r="L159" s="96">
        <v>2.6534063461548296E-2</v>
      </c>
      <c r="M159" s="90">
        <f>INDEX('Pace of change parameters'!$E$20:$I$20,1,$B$6)</f>
        <v>1.1119783131080974E-2</v>
      </c>
      <c r="N159" s="101">
        <f>IF(INDEX('Pace of change parameters'!$E$28:$I$28,1,$B$6)=1,(1+L159)*D159,D159)</f>
        <v>51588.469359260111</v>
      </c>
      <c r="O159" s="87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1">
        <v>2.6534063461548296E-2</v>
      </c>
      <c r="Q159" s="51">
        <v>1.1119783131080974E-2</v>
      </c>
      <c r="R159" s="9">
        <f>IF(INDEX('Pace of change parameters'!$E$29:$I$29,1,$B$6)=1,D159*(1+P159),D159)</f>
        <v>51588.469359260111</v>
      </c>
      <c r="S159" s="96">
        <f>IF(P159&lt;INDEX('Pace of change parameters'!$E$22:$I$22,1,$B$6),INDEX('Pace of change parameters'!$E$22:$I$22,1,$B$6),P159)</f>
        <v>2.6534063461548296E-2</v>
      </c>
      <c r="T159" s="125">
        <v>1.1119783131080974E-2</v>
      </c>
      <c r="U159" s="110">
        <f t="shared" si="19"/>
        <v>51588.469359260111</v>
      </c>
      <c r="V159" s="124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5">
        <f>MIN(S159, S159+(INDEX('Pace of change parameters'!$E$25:$I$25,1,$B$6)-S159)*(1-V159))</f>
        <v>2.6534063461548296E-2</v>
      </c>
      <c r="X159" s="125">
        <v>1.1119783131080974E-2</v>
      </c>
      <c r="Y159" s="101">
        <f t="shared" si="20"/>
        <v>51588.469359260111</v>
      </c>
      <c r="Z159" s="90">
        <v>0</v>
      </c>
      <c r="AA159" s="92">
        <f t="shared" si="23"/>
        <v>53101.12893544785</v>
      </c>
      <c r="AB159" s="92">
        <f>IF(INDEX('Pace of change parameters'!$E$27:$I$27,1,$B$6)=1,MAX(AA159,Y159),Y159)</f>
        <v>51588.469359260111</v>
      </c>
      <c r="AC159" s="90">
        <f t="shared" si="21"/>
        <v>2.6534063461548296E-2</v>
      </c>
      <c r="AD159" s="136">
        <v>1.1119783131080974E-2</v>
      </c>
      <c r="AE159" s="50">
        <v>51588</v>
      </c>
      <c r="AF159" s="50">
        <v>134.53299084479295</v>
      </c>
      <c r="AG159" s="15">
        <f t="shared" si="22"/>
        <v>2.6524723908068815E-2</v>
      </c>
      <c r="AH159" s="15">
        <f t="shared" si="22"/>
        <v>1.1110583818924935E-2</v>
      </c>
      <c r="AI159" s="50"/>
      <c r="AJ159" s="50">
        <v>53101.12893544785</v>
      </c>
      <c r="AK159" s="50">
        <v>138.4789814088698</v>
      </c>
      <c r="AL159" s="15">
        <f t="shared" si="24"/>
        <v>-2.84952310013461E-2</v>
      </c>
      <c r="AM159" s="52">
        <f t="shared" si="24"/>
        <v>-2.84952310013461E-2</v>
      </c>
    </row>
    <row r="160" spans="1:39" x14ac:dyDescent="0.2">
      <c r="A160" s="178" t="s">
        <v>367</v>
      </c>
      <c r="B160" s="178" t="s">
        <v>368</v>
      </c>
      <c r="D160" s="61">
        <v>33553</v>
      </c>
      <c r="E160" s="66">
        <v>109.51298998494747</v>
      </c>
      <c r="F160" s="49"/>
      <c r="G160" s="81">
        <v>37434.504813991254</v>
      </c>
      <c r="H160" s="74">
        <v>120.05687987533862</v>
      </c>
      <c r="I160" s="83"/>
      <c r="J160" s="96">
        <f t="shared" si="25"/>
        <v>-0.10368788991007383</v>
      </c>
      <c r="K160" s="119">
        <f t="shared" si="25"/>
        <v>-8.7824120544690465E-2</v>
      </c>
      <c r="L160" s="96">
        <v>2.901552598650059E-2</v>
      </c>
      <c r="M160" s="90">
        <f>INDEX('Pace of change parameters'!$E$20:$I$20,1,$B$6)</f>
        <v>1.1119783131080974E-2</v>
      </c>
      <c r="N160" s="101">
        <f>IF(INDEX('Pace of change parameters'!$E$28:$I$28,1,$B$6)=1,(1+L160)*D160,D160)</f>
        <v>34526.557943425054</v>
      </c>
      <c r="O160" s="87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0.68299042860276249</v>
      </c>
      <c r="P160" s="51">
        <v>9.0794265494388959E-2</v>
      </c>
      <c r="Q160" s="51">
        <v>7.1824120544690562E-2</v>
      </c>
      <c r="R160" s="9">
        <f>IF(INDEX('Pace of change parameters'!$E$29:$I$29,1,$B$6)=1,D160*(1+P160),D160)</f>
        <v>36599.419990133232</v>
      </c>
      <c r="S160" s="96">
        <f>IF(P160&lt;INDEX('Pace of change parameters'!$E$22:$I$22,1,$B$6),INDEX('Pace of change parameters'!$E$22:$I$22,1,$B$6),P160)</f>
        <v>9.0794265494388959E-2</v>
      </c>
      <c r="T160" s="125">
        <v>7.1824120544690562E-2</v>
      </c>
      <c r="U160" s="110">
        <f t="shared" si="19"/>
        <v>36599.419990133232</v>
      </c>
      <c r="V160" s="124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5">
        <f>MIN(S160, S160+(INDEX('Pace of change parameters'!$E$25:$I$25,1,$B$6)-S160)*(1-V160))</f>
        <v>9.0794265494388959E-2</v>
      </c>
      <c r="X160" s="125">
        <v>7.1824120544690562E-2</v>
      </c>
      <c r="Y160" s="101">
        <f t="shared" si="20"/>
        <v>36599.419990133232</v>
      </c>
      <c r="Z160" s="90">
        <v>0</v>
      </c>
      <c r="AA160" s="92">
        <f t="shared" si="23"/>
        <v>38636.750325077737</v>
      </c>
      <c r="AB160" s="92">
        <f>IF(INDEX('Pace of change parameters'!$E$27:$I$27,1,$B$6)=1,MAX(AA160,Y160),Y160)</f>
        <v>36599.419990133232</v>
      </c>
      <c r="AC160" s="90">
        <f t="shared" si="21"/>
        <v>9.0794265494388959E-2</v>
      </c>
      <c r="AD160" s="136">
        <v>7.1824120544690562E-2</v>
      </c>
      <c r="AE160" s="50">
        <v>36599</v>
      </c>
      <c r="AF160" s="50">
        <v>117.37731722085614</v>
      </c>
      <c r="AG160" s="15">
        <f t="shared" si="22"/>
        <v>9.0781748278842445E-2</v>
      </c>
      <c r="AH160" s="15">
        <f t="shared" si="22"/>
        <v>7.1811821017667699E-2</v>
      </c>
      <c r="AI160" s="50"/>
      <c r="AJ160" s="50">
        <v>38636.750325077737</v>
      </c>
      <c r="AK160" s="50">
        <v>123.9126232763099</v>
      </c>
      <c r="AL160" s="15">
        <f t="shared" si="24"/>
        <v>-5.2741245263453362E-2</v>
      </c>
      <c r="AM160" s="52">
        <f t="shared" si="24"/>
        <v>-5.2741245263453362E-2</v>
      </c>
    </row>
    <row r="161" spans="1:39" x14ac:dyDescent="0.2">
      <c r="A161" s="178" t="s">
        <v>369</v>
      </c>
      <c r="B161" s="178" t="s">
        <v>370</v>
      </c>
      <c r="D161" s="61">
        <v>23536</v>
      </c>
      <c r="E161" s="66">
        <v>110.71613877448843</v>
      </c>
      <c r="F161" s="49"/>
      <c r="G161" s="81">
        <v>25064.779570017126</v>
      </c>
      <c r="H161" s="74">
        <v>116.43069173274795</v>
      </c>
      <c r="I161" s="83"/>
      <c r="J161" s="96">
        <f t="shared" si="25"/>
        <v>-6.0993138429426885E-2</v>
      </c>
      <c r="K161" s="119">
        <f t="shared" si="25"/>
        <v>-4.9081156121416503E-2</v>
      </c>
      <c r="L161" s="96">
        <v>2.3946570091712527E-2</v>
      </c>
      <c r="M161" s="90">
        <f>INDEX('Pace of change parameters'!$E$20:$I$20,1,$B$6)</f>
        <v>1.1119783131080974E-2</v>
      </c>
      <c r="N161" s="101">
        <f>IF(INDEX('Pace of change parameters'!$E$28:$I$28,1,$B$6)=1,(1+L161)*D161,D161)</f>
        <v>24099.606473678545</v>
      </c>
      <c r="O161" s="87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0.2470895522535039</v>
      </c>
      <c r="P161" s="51">
        <v>4.6186539008475025E-2</v>
      </c>
      <c r="Q161" s="51">
        <v>3.3081156121416599E-2</v>
      </c>
      <c r="R161" s="9">
        <f>IF(INDEX('Pace of change parameters'!$E$29:$I$29,1,$B$6)=1,D161*(1+P161),D161)</f>
        <v>24623.046382103468</v>
      </c>
      <c r="S161" s="96">
        <f>IF(P161&lt;INDEX('Pace of change parameters'!$E$22:$I$22,1,$B$6),INDEX('Pace of change parameters'!$E$22:$I$22,1,$B$6),P161)</f>
        <v>4.6186539008475025E-2</v>
      </c>
      <c r="T161" s="125">
        <v>3.3081156121416599E-2</v>
      </c>
      <c r="U161" s="110">
        <f t="shared" si="19"/>
        <v>24623.046382103468</v>
      </c>
      <c r="V161" s="124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5">
        <f>MIN(S161, S161+(INDEX('Pace of change parameters'!$E$25:$I$25,1,$B$6)-S161)*(1-V161))</f>
        <v>4.6186539008475025E-2</v>
      </c>
      <c r="X161" s="125">
        <v>3.3081156121416599E-2</v>
      </c>
      <c r="Y161" s="101">
        <f t="shared" si="20"/>
        <v>24623.046382103468</v>
      </c>
      <c r="Z161" s="90">
        <v>0</v>
      </c>
      <c r="AA161" s="92">
        <f t="shared" si="23"/>
        <v>25869.759330645949</v>
      </c>
      <c r="AB161" s="92">
        <f>IF(INDEX('Pace of change parameters'!$E$27:$I$27,1,$B$6)=1,MAX(AA161,Y161),Y161)</f>
        <v>24623.046382103468</v>
      </c>
      <c r="AC161" s="90">
        <f t="shared" si="21"/>
        <v>4.6186539008475025E-2</v>
      </c>
      <c r="AD161" s="136">
        <v>3.3081156121416599E-2</v>
      </c>
      <c r="AE161" s="50">
        <v>24623</v>
      </c>
      <c r="AF161" s="50">
        <v>114.37854119271211</v>
      </c>
      <c r="AG161" s="15">
        <f t="shared" ref="AG161:AH217" si="26">AE161/D161 - 1</f>
        <v>4.6184568320870145E-2</v>
      </c>
      <c r="AH161" s="15">
        <f t="shared" si="26"/>
        <v>3.3079210120246616E-2</v>
      </c>
      <c r="AI161" s="50"/>
      <c r="AJ161" s="50">
        <v>25869.759330645949</v>
      </c>
      <c r="AK161" s="50">
        <v>120.16997657660869</v>
      </c>
      <c r="AL161" s="15">
        <f t="shared" ref="AL161:AM217" si="27">AE161/AJ161-1</f>
        <v>-4.8193696536210417E-2</v>
      </c>
      <c r="AM161" s="52">
        <f t="shared" si="27"/>
        <v>-4.8193696536210306E-2</v>
      </c>
    </row>
    <row r="162" spans="1:39" x14ac:dyDescent="0.2">
      <c r="A162" s="178" t="s">
        <v>371</v>
      </c>
      <c r="B162" s="178" t="s">
        <v>372</v>
      </c>
      <c r="D162" s="61">
        <v>42173</v>
      </c>
      <c r="E162" s="66">
        <v>133.13315833620868</v>
      </c>
      <c r="F162" s="49"/>
      <c r="G162" s="81">
        <v>43895.790660876672</v>
      </c>
      <c r="H162" s="74">
        <v>136.75691065996605</v>
      </c>
      <c r="I162" s="83"/>
      <c r="J162" s="96">
        <f t="shared" si="25"/>
        <v>-3.9247286241779755E-2</v>
      </c>
      <c r="K162" s="119">
        <f t="shared" si="25"/>
        <v>-2.6497763851711431E-2</v>
      </c>
      <c r="L162" s="96">
        <v>2.4537694035171587E-2</v>
      </c>
      <c r="M162" s="90">
        <f>INDEX('Pace of change parameters'!$E$20:$I$20,1,$B$6)</f>
        <v>1.1119783131080974E-2</v>
      </c>
      <c r="N162" s="101">
        <f>IF(INDEX('Pace of change parameters'!$E$28:$I$28,1,$B$6)=1,(1+L162)*D162,D162)</f>
        <v>43207.82817054529</v>
      </c>
      <c r="O162" s="87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1">
        <v>2.4537694035171587E-2</v>
      </c>
      <c r="Q162" s="51">
        <v>1.1119783131080974E-2</v>
      </c>
      <c r="R162" s="9">
        <f>IF(INDEX('Pace of change parameters'!$E$29:$I$29,1,$B$6)=1,D162*(1+P162),D162)</f>
        <v>43207.82817054529</v>
      </c>
      <c r="S162" s="96">
        <f>IF(P162&lt;INDEX('Pace of change parameters'!$E$22:$I$22,1,$B$6),INDEX('Pace of change parameters'!$E$22:$I$22,1,$B$6),P162)</f>
        <v>2.4537694035171587E-2</v>
      </c>
      <c r="T162" s="125">
        <v>1.1119783131080974E-2</v>
      </c>
      <c r="U162" s="110">
        <f t="shared" si="19"/>
        <v>43207.82817054529</v>
      </c>
      <c r="V162" s="124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5">
        <f>MIN(S162, S162+(INDEX('Pace of change parameters'!$E$25:$I$25,1,$B$6)-S162)*(1-V162))</f>
        <v>2.4537694035171587E-2</v>
      </c>
      <c r="X162" s="125">
        <v>1.1119783131080974E-2</v>
      </c>
      <c r="Y162" s="101">
        <f t="shared" si="20"/>
        <v>43207.82817054529</v>
      </c>
      <c r="Z162" s="90">
        <v>0</v>
      </c>
      <c r="AA162" s="92">
        <f t="shared" si="23"/>
        <v>45305.546647762509</v>
      </c>
      <c r="AB162" s="92">
        <f>IF(INDEX('Pace of change parameters'!$E$27:$I$27,1,$B$6)=1,MAX(AA162,Y162),Y162)</f>
        <v>43207.82817054529</v>
      </c>
      <c r="AC162" s="90">
        <f t="shared" si="21"/>
        <v>2.4537694035171587E-2</v>
      </c>
      <c r="AD162" s="136">
        <v>1.1119783131080974E-2</v>
      </c>
      <c r="AE162" s="50">
        <v>43208</v>
      </c>
      <c r="AF162" s="50">
        <v>134.61410551746513</v>
      </c>
      <c r="AG162" s="15">
        <f t="shared" si="26"/>
        <v>2.4541768430038191E-2</v>
      </c>
      <c r="AH162" s="15">
        <f t="shared" si="26"/>
        <v>1.1123804165424689E-2</v>
      </c>
      <c r="AI162" s="50"/>
      <c r="AJ162" s="50">
        <v>45305.546647762509</v>
      </c>
      <c r="AK162" s="50">
        <v>141.14899178319618</v>
      </c>
      <c r="AL162" s="15">
        <f t="shared" si="27"/>
        <v>-4.6297789188381899E-2</v>
      </c>
      <c r="AM162" s="52">
        <f t="shared" si="27"/>
        <v>-4.6297789188381788E-2</v>
      </c>
    </row>
    <row r="163" spans="1:39" x14ac:dyDescent="0.2">
      <c r="A163" s="178" t="s">
        <v>373</v>
      </c>
      <c r="B163" s="178" t="s">
        <v>374</v>
      </c>
      <c r="D163" s="61">
        <v>24973</v>
      </c>
      <c r="E163" s="66">
        <v>129.33946985827927</v>
      </c>
      <c r="F163" s="49"/>
      <c r="G163" s="81">
        <v>23725.087692084471</v>
      </c>
      <c r="H163" s="74">
        <v>121.2135004713531</v>
      </c>
      <c r="I163" s="83"/>
      <c r="J163" s="96">
        <f t="shared" si="25"/>
        <v>5.2598849121719971E-2</v>
      </c>
      <c r="K163" s="119">
        <f t="shared" si="25"/>
        <v>6.7038484618688221E-2</v>
      </c>
      <c r="L163" s="96">
        <v>2.4990405471556398E-2</v>
      </c>
      <c r="M163" s="90">
        <f>INDEX('Pace of change parameters'!$E$20:$I$20,1,$B$6)</f>
        <v>1.1119783131080974E-2</v>
      </c>
      <c r="N163" s="101">
        <f>IF(INDEX('Pace of change parameters'!$E$28:$I$28,1,$B$6)=1,(1+L163)*D163,D163)</f>
        <v>25597.085395841179</v>
      </c>
      <c r="O163" s="87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1">
        <v>2.4990405471556398E-2</v>
      </c>
      <c r="Q163" s="51">
        <v>1.1119783131080974E-2</v>
      </c>
      <c r="R163" s="9">
        <f>IF(INDEX('Pace of change parameters'!$E$29:$I$29,1,$B$6)=1,D163*(1+P163),D163)</f>
        <v>25597.085395841179</v>
      </c>
      <c r="S163" s="96">
        <f>IF(P163&lt;INDEX('Pace of change parameters'!$E$22:$I$22,1,$B$6),INDEX('Pace of change parameters'!$E$22:$I$22,1,$B$6),P163)</f>
        <v>2.4990405471556398E-2</v>
      </c>
      <c r="T163" s="125">
        <v>1.1119783131080974E-2</v>
      </c>
      <c r="U163" s="110">
        <f t="shared" si="19"/>
        <v>25597.085395841179</v>
      </c>
      <c r="V163" s="124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0.9480230175656007</v>
      </c>
      <c r="W163" s="125">
        <f>MIN(S163, S163+(INDEX('Pace of change parameters'!$E$25:$I$25,1,$B$6)-S163)*(1-V163))</f>
        <v>2.4211249429676788E-2</v>
      </c>
      <c r="X163" s="125">
        <v>1.0351170972484169E-2</v>
      </c>
      <c r="Y163" s="101">
        <f t="shared" si="20"/>
        <v>25577.627532007322</v>
      </c>
      <c r="Z163" s="90">
        <v>0</v>
      </c>
      <c r="AA163" s="92">
        <f t="shared" si="23"/>
        <v>24487.04194577827</v>
      </c>
      <c r="AB163" s="92">
        <f>IF(INDEX('Pace of change parameters'!$E$27:$I$27,1,$B$6)=1,MAX(AA163,Y163),Y163)</f>
        <v>25577.627532007322</v>
      </c>
      <c r="AC163" s="90">
        <f t="shared" si="21"/>
        <v>2.4211249429676895E-2</v>
      </c>
      <c r="AD163" s="136">
        <v>1.0351170972484169E-2</v>
      </c>
      <c r="AE163" s="50">
        <v>25578</v>
      </c>
      <c r="AF163" s="50">
        <v>130.68018779507702</v>
      </c>
      <c r="AG163" s="15">
        <f t="shared" si="26"/>
        <v>2.4226164257397986E-2</v>
      </c>
      <c r="AH163" s="15">
        <f t="shared" si="26"/>
        <v>1.0365883966176881E-2</v>
      </c>
      <c r="AI163" s="50"/>
      <c r="AJ163" s="50">
        <v>24487.04194577827</v>
      </c>
      <c r="AK163" s="50">
        <v>125.10638986708236</v>
      </c>
      <c r="AL163" s="15">
        <f t="shared" si="27"/>
        <v>4.4552463978190682E-2</v>
      </c>
      <c r="AM163" s="52">
        <f t="shared" si="27"/>
        <v>4.4552463978190682E-2</v>
      </c>
    </row>
    <row r="164" spans="1:39" x14ac:dyDescent="0.2">
      <c r="A164" s="178" t="s">
        <v>375</v>
      </c>
      <c r="B164" s="178" t="s">
        <v>376</v>
      </c>
      <c r="D164" s="61">
        <v>42590</v>
      </c>
      <c r="E164" s="66">
        <v>141.26273678472637</v>
      </c>
      <c r="F164" s="49"/>
      <c r="G164" s="81">
        <v>43927.366980601517</v>
      </c>
      <c r="H164" s="74">
        <v>142.74069155311781</v>
      </c>
      <c r="I164" s="83"/>
      <c r="J164" s="96">
        <f t="shared" si="25"/>
        <v>-3.0444961137600202E-2</v>
      </c>
      <c r="K164" s="119">
        <f t="shared" si="25"/>
        <v>-1.0354123637137169E-2</v>
      </c>
      <c r="L164" s="96">
        <v>3.2071913172326383E-2</v>
      </c>
      <c r="M164" s="90">
        <f>INDEX('Pace of change parameters'!$E$20:$I$20,1,$B$6)</f>
        <v>1.1119783131080974E-2</v>
      </c>
      <c r="N164" s="101">
        <f>IF(INDEX('Pace of change parameters'!$E$28:$I$28,1,$B$6)=1,(1+L164)*D164,D164)</f>
        <v>43955.942782009384</v>
      </c>
      <c r="O164" s="87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1">
        <v>3.2071913172326383E-2</v>
      </c>
      <c r="Q164" s="51">
        <v>1.1119783131080974E-2</v>
      </c>
      <c r="R164" s="9">
        <f>IF(INDEX('Pace of change parameters'!$E$29:$I$29,1,$B$6)=1,D164*(1+P164),D164)</f>
        <v>43955.942782009384</v>
      </c>
      <c r="S164" s="96">
        <f>IF(P164&lt;INDEX('Pace of change parameters'!$E$22:$I$22,1,$B$6),INDEX('Pace of change parameters'!$E$22:$I$22,1,$B$6),P164)</f>
        <v>3.2071913172326383E-2</v>
      </c>
      <c r="T164" s="125">
        <v>1.1119783131080974E-2</v>
      </c>
      <c r="U164" s="110">
        <f t="shared" si="19"/>
        <v>43955.942782009384</v>
      </c>
      <c r="V164" s="124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5">
        <f>MIN(S164, S164+(INDEX('Pace of change parameters'!$E$25:$I$25,1,$B$6)-S164)*(1-V164))</f>
        <v>3.2071913172326383E-2</v>
      </c>
      <c r="X164" s="125">
        <v>1.1119783131080974E-2</v>
      </c>
      <c r="Y164" s="101">
        <f t="shared" si="20"/>
        <v>43955.942782009384</v>
      </c>
      <c r="Z164" s="90">
        <v>0</v>
      </c>
      <c r="AA164" s="92">
        <f t="shared" si="23"/>
        <v>45338.137071689729</v>
      </c>
      <c r="AB164" s="92">
        <f>IF(INDEX('Pace of change parameters'!$E$27:$I$27,1,$B$6)=1,MAX(AA164,Y164),Y164)</f>
        <v>43955.942782009384</v>
      </c>
      <c r="AC164" s="90">
        <f t="shared" si="21"/>
        <v>3.2071913172326383E-2</v>
      </c>
      <c r="AD164" s="136">
        <v>1.1119783131080974E-2</v>
      </c>
      <c r="AE164" s="50">
        <v>43956</v>
      </c>
      <c r="AF164" s="50">
        <v>142.833733710459</v>
      </c>
      <c r="AG164" s="15">
        <f t="shared" si="26"/>
        <v>3.2073256633012415E-2</v>
      </c>
      <c r="AH164" s="15">
        <f t="shared" si="26"/>
        <v>1.1121099318121663E-2</v>
      </c>
      <c r="AI164" s="50"/>
      <c r="AJ164" s="50">
        <v>45338.137071689729</v>
      </c>
      <c r="AK164" s="50">
        <v>147.32494761638958</v>
      </c>
      <c r="AL164" s="15">
        <f t="shared" si="27"/>
        <v>-3.0485087411162515E-2</v>
      </c>
      <c r="AM164" s="52">
        <f t="shared" si="27"/>
        <v>-3.0485087411162515E-2</v>
      </c>
    </row>
    <row r="165" spans="1:39" x14ac:dyDescent="0.2">
      <c r="A165" s="178" t="s">
        <v>377</v>
      </c>
      <c r="B165" s="178" t="s">
        <v>378</v>
      </c>
      <c r="D165" s="61">
        <v>36678</v>
      </c>
      <c r="E165" s="66">
        <v>121.6216868210233</v>
      </c>
      <c r="F165" s="49"/>
      <c r="G165" s="81">
        <v>39455.209063975468</v>
      </c>
      <c r="H165" s="74">
        <v>129.26009384907121</v>
      </c>
      <c r="I165" s="83"/>
      <c r="J165" s="96">
        <f t="shared" si="25"/>
        <v>-7.0388907570412385E-2</v>
      </c>
      <c r="K165" s="119">
        <f t="shared" si="25"/>
        <v>-5.909331179170263E-2</v>
      </c>
      <c r="L165" s="96">
        <v>2.3405781487937594E-2</v>
      </c>
      <c r="M165" s="90">
        <f>INDEX('Pace of change parameters'!$E$20:$I$20,1,$B$6)</f>
        <v>1.1119783131080974E-2</v>
      </c>
      <c r="N165" s="101">
        <f>IF(INDEX('Pace of change parameters'!$E$28:$I$28,1,$B$6)=1,(1+L165)*D165,D165)</f>
        <v>37536.477253414574</v>
      </c>
      <c r="O165" s="87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0.35973729348316474</v>
      </c>
      <c r="P165" s="51">
        <v>5.5767816759883626E-2</v>
      </c>
      <c r="Q165" s="51">
        <v>4.3093311791702726E-2</v>
      </c>
      <c r="R165" s="9">
        <f>IF(INDEX('Pace of change parameters'!$E$29:$I$29,1,$B$6)=1,D165*(1+P165),D165)</f>
        <v>38723.451983119012</v>
      </c>
      <c r="S165" s="96">
        <f>IF(P165&lt;INDEX('Pace of change parameters'!$E$22:$I$22,1,$B$6),INDEX('Pace of change parameters'!$E$22:$I$22,1,$B$6),P165)</f>
        <v>5.5767816759883626E-2</v>
      </c>
      <c r="T165" s="125">
        <v>4.3093311791702726E-2</v>
      </c>
      <c r="U165" s="110">
        <f t="shared" si="19"/>
        <v>38723.451983119012</v>
      </c>
      <c r="V165" s="124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5">
        <f>MIN(S165, S165+(INDEX('Pace of change parameters'!$E$25:$I$25,1,$B$6)-S165)*(1-V165))</f>
        <v>5.5767816759883626E-2</v>
      </c>
      <c r="X165" s="125">
        <v>4.3093311791702726E-2</v>
      </c>
      <c r="Y165" s="101">
        <f t="shared" si="20"/>
        <v>38723.451983119012</v>
      </c>
      <c r="Z165" s="90">
        <v>0</v>
      </c>
      <c r="AA165" s="92">
        <f t="shared" si="23"/>
        <v>40722.351456317578</v>
      </c>
      <c r="AB165" s="92">
        <f>IF(INDEX('Pace of change parameters'!$E$27:$I$27,1,$B$6)=1,MAX(AA165,Y165),Y165)</f>
        <v>38723.451983119012</v>
      </c>
      <c r="AC165" s="90">
        <f t="shared" si="21"/>
        <v>5.5767816759883626E-2</v>
      </c>
      <c r="AD165" s="136">
        <v>4.3093311791702726E-2</v>
      </c>
      <c r="AE165" s="50">
        <v>38723</v>
      </c>
      <c r="AF165" s="50">
        <v>126.86128733981802</v>
      </c>
      <c r="AG165" s="15">
        <f t="shared" si="26"/>
        <v>5.5755493756475261E-2</v>
      </c>
      <c r="AH165" s="15">
        <f t="shared" si="26"/>
        <v>4.3081136726094149E-2</v>
      </c>
      <c r="AI165" s="50"/>
      <c r="AJ165" s="50">
        <v>40722.351456317578</v>
      </c>
      <c r="AK165" s="50">
        <v>133.41140741298352</v>
      </c>
      <c r="AL165" s="15">
        <f t="shared" si="27"/>
        <v>-4.9097151436902187E-2</v>
      </c>
      <c r="AM165" s="52">
        <f t="shared" si="27"/>
        <v>-4.9097151436902187E-2</v>
      </c>
    </row>
    <row r="166" spans="1:39" x14ac:dyDescent="0.2">
      <c r="A166" s="178" t="s">
        <v>379</v>
      </c>
      <c r="B166" s="178" t="s">
        <v>380</v>
      </c>
      <c r="D166" s="61">
        <v>46817</v>
      </c>
      <c r="E166" s="66">
        <v>120.95925861314606</v>
      </c>
      <c r="F166" s="49"/>
      <c r="G166" s="81">
        <v>48109.966134085604</v>
      </c>
      <c r="H166" s="74">
        <v>123.11087386171181</v>
      </c>
      <c r="I166" s="83"/>
      <c r="J166" s="96">
        <f t="shared" si="25"/>
        <v>-2.6875224365821015E-2</v>
      </c>
      <c r="K166" s="119">
        <f t="shared" si="25"/>
        <v>-1.7477052847359453E-2</v>
      </c>
      <c r="L166" s="96">
        <v>2.0884899985065708E-2</v>
      </c>
      <c r="M166" s="90">
        <f>INDEX('Pace of change parameters'!$E$20:$I$20,1,$B$6)</f>
        <v>1.1119783131080974E-2</v>
      </c>
      <c r="N166" s="101">
        <f>IF(INDEX('Pace of change parameters'!$E$28:$I$28,1,$B$6)=1,(1+L166)*D166,D166)</f>
        <v>47794.768362600822</v>
      </c>
      <c r="O166" s="87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1">
        <v>2.0884899985065708E-2</v>
      </c>
      <c r="Q166" s="51">
        <v>1.1119783131080974E-2</v>
      </c>
      <c r="R166" s="9">
        <f>IF(INDEX('Pace of change parameters'!$E$29:$I$29,1,$B$6)=1,D166*(1+P166),D166)</f>
        <v>47794.768362600822</v>
      </c>
      <c r="S166" s="96">
        <f>IF(P166&lt;INDEX('Pace of change parameters'!$E$22:$I$22,1,$B$6),INDEX('Pace of change parameters'!$E$22:$I$22,1,$B$6),P166)</f>
        <v>2.0884899985065708E-2</v>
      </c>
      <c r="T166" s="125">
        <v>1.1119783131080974E-2</v>
      </c>
      <c r="U166" s="110">
        <f t="shared" si="19"/>
        <v>47794.768362600822</v>
      </c>
      <c r="V166" s="124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5">
        <f>MIN(S166, S166+(INDEX('Pace of change parameters'!$E$25:$I$25,1,$B$6)-S166)*(1-V166))</f>
        <v>2.0884899985065708E-2</v>
      </c>
      <c r="X166" s="125">
        <v>1.1119783131080974E-2</v>
      </c>
      <c r="Y166" s="101">
        <f t="shared" si="20"/>
        <v>47794.768362600822</v>
      </c>
      <c r="Z166" s="90">
        <v>0</v>
      </c>
      <c r="AA166" s="92">
        <f t="shared" si="23"/>
        <v>49655.064462770031</v>
      </c>
      <c r="AB166" s="92">
        <f>IF(INDEX('Pace of change parameters'!$E$27:$I$27,1,$B$6)=1,MAX(AA166,Y166),Y166)</f>
        <v>47794.768362600822</v>
      </c>
      <c r="AC166" s="90">
        <f t="shared" si="21"/>
        <v>2.0884899985065708E-2</v>
      </c>
      <c r="AD166" s="136">
        <v>1.1119783131080974E-2</v>
      </c>
      <c r="AE166" s="50">
        <v>47795</v>
      </c>
      <c r="AF166" s="50">
        <v>122.30489208454628</v>
      </c>
      <c r="AG166" s="15">
        <f t="shared" si="26"/>
        <v>2.0889847704893549E-2</v>
      </c>
      <c r="AH166" s="15">
        <f t="shared" si="26"/>
        <v>1.1124683524258661E-2</v>
      </c>
      <c r="AI166" s="50"/>
      <c r="AJ166" s="50">
        <v>49655.064462770031</v>
      </c>
      <c r="AK166" s="50">
        <v>127.06469924825353</v>
      </c>
      <c r="AL166" s="15">
        <f t="shared" si="27"/>
        <v>-3.74597129798242E-2</v>
      </c>
      <c r="AM166" s="52">
        <f t="shared" si="27"/>
        <v>-3.7459712979824089E-2</v>
      </c>
    </row>
    <row r="167" spans="1:39" x14ac:dyDescent="0.2">
      <c r="A167" s="178" t="s">
        <v>381</v>
      </c>
      <c r="B167" s="178" t="s">
        <v>382</v>
      </c>
      <c r="D167" s="61">
        <v>36301</v>
      </c>
      <c r="E167" s="66">
        <v>147.8912597681784</v>
      </c>
      <c r="F167" s="49"/>
      <c r="G167" s="81">
        <v>33218.081034143848</v>
      </c>
      <c r="H167" s="74">
        <v>134.77909850987265</v>
      </c>
      <c r="I167" s="83"/>
      <c r="J167" s="96">
        <f t="shared" si="25"/>
        <v>9.2808460629839384E-2</v>
      </c>
      <c r="K167" s="119">
        <f t="shared" si="25"/>
        <v>9.7286310735675841E-2</v>
      </c>
      <c r="L167" s="96">
        <v>1.5262908839768663E-2</v>
      </c>
      <c r="M167" s="90">
        <f>INDEX('Pace of change parameters'!$E$20:$I$20,1,$B$6)</f>
        <v>1.1119783131080974E-2</v>
      </c>
      <c r="N167" s="101">
        <f>IF(INDEX('Pace of change parameters'!$E$28:$I$28,1,$B$6)=1,(1+L167)*D167,D167)</f>
        <v>36855.058853792441</v>
      </c>
      <c r="O167" s="87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1">
        <v>1.5262908839768663E-2</v>
      </c>
      <c r="Q167" s="51">
        <v>1.1119783131080974E-2</v>
      </c>
      <c r="R167" s="9">
        <f>IF(INDEX('Pace of change parameters'!$E$29:$I$29,1,$B$6)=1,D167*(1+P167),D167)</f>
        <v>36855.058853792441</v>
      </c>
      <c r="S167" s="96">
        <f>IF(P167&lt;INDEX('Pace of change parameters'!$E$22:$I$22,1,$B$6),INDEX('Pace of change parameters'!$E$22:$I$22,1,$B$6),P167)</f>
        <v>1.84E-2</v>
      </c>
      <c r="T167" s="125">
        <v>1.4244072323542856E-2</v>
      </c>
      <c r="U167" s="110">
        <f t="shared" si="19"/>
        <v>36968.938399999999</v>
      </c>
      <c r="V167" s="124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0.14383078740321242</v>
      </c>
      <c r="W167" s="125">
        <f>MIN(S167, S167+(INDEX('Pace of change parameters'!$E$25:$I$25,1,$B$6)-S167)*(1-V167))</f>
        <v>1.1208178614186985E-2</v>
      </c>
      <c r="X167" s="125">
        <v>7.0815996116706525E-3</v>
      </c>
      <c r="Y167" s="101">
        <f t="shared" si="20"/>
        <v>36707.868091873599</v>
      </c>
      <c r="Z167" s="90">
        <v>0</v>
      </c>
      <c r="AA167" s="92">
        <f t="shared" si="23"/>
        <v>34284.911996878531</v>
      </c>
      <c r="AB167" s="92">
        <f>IF(INDEX('Pace of change parameters'!$E$27:$I$27,1,$B$6)=1,MAX(AA167,Y167),Y167)</f>
        <v>36707.868091873599</v>
      </c>
      <c r="AC167" s="90">
        <f t="shared" si="21"/>
        <v>1.1208178614186881E-2</v>
      </c>
      <c r="AD167" s="136">
        <v>7.0815996116706525E-3</v>
      </c>
      <c r="AE167" s="50">
        <v>36708</v>
      </c>
      <c r="AF167" s="50">
        <v>148.93910166017872</v>
      </c>
      <c r="AG167" s="15">
        <f t="shared" si="26"/>
        <v>1.1211812346767269E-2</v>
      </c>
      <c r="AH167" s="15">
        <f t="shared" si="26"/>
        <v>7.0852185155689806E-3</v>
      </c>
      <c r="AI167" s="50"/>
      <c r="AJ167" s="50">
        <v>34284.911996878531</v>
      </c>
      <c r="AK167" s="50">
        <v>139.10766027332932</v>
      </c>
      <c r="AL167" s="15">
        <f t="shared" si="27"/>
        <v>7.0675053893738404E-2</v>
      </c>
      <c r="AM167" s="52">
        <f t="shared" si="27"/>
        <v>7.0675053893738404E-2</v>
      </c>
    </row>
    <row r="168" spans="1:39" x14ac:dyDescent="0.2">
      <c r="A168" s="178" t="s">
        <v>383</v>
      </c>
      <c r="B168" s="178" t="s">
        <v>384</v>
      </c>
      <c r="D168" s="61">
        <v>16107</v>
      </c>
      <c r="E168" s="66">
        <v>124.73087638084034</v>
      </c>
      <c r="F168" s="49"/>
      <c r="G168" s="81">
        <v>15187.990661604814</v>
      </c>
      <c r="H168" s="74">
        <v>116.37981752204911</v>
      </c>
      <c r="I168" s="83"/>
      <c r="J168" s="96">
        <f t="shared" si="25"/>
        <v>6.0508948080830738E-2</v>
      </c>
      <c r="K168" s="119">
        <f t="shared" si="25"/>
        <v>7.1756933775987797E-2</v>
      </c>
      <c r="L168" s="96">
        <v>2.1843936734245117E-2</v>
      </c>
      <c r="M168" s="90">
        <f>INDEX('Pace of change parameters'!$E$20:$I$20,1,$B$6)</f>
        <v>1.1119783131080974E-2</v>
      </c>
      <c r="N168" s="101">
        <f>IF(INDEX('Pace of change parameters'!$E$28:$I$28,1,$B$6)=1,(1+L168)*D168,D168)</f>
        <v>16458.840288978485</v>
      </c>
      <c r="O168" s="87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1">
        <v>2.1843936734245117E-2</v>
      </c>
      <c r="Q168" s="51">
        <v>1.1119783131080974E-2</v>
      </c>
      <c r="R168" s="9">
        <f>IF(INDEX('Pace of change parameters'!$E$29:$I$29,1,$B$6)=1,D168*(1+P168),D168)</f>
        <v>16458.840288978485</v>
      </c>
      <c r="S168" s="96">
        <f>IF(P168&lt;INDEX('Pace of change parameters'!$E$22:$I$22,1,$B$6),INDEX('Pace of change parameters'!$E$22:$I$22,1,$B$6),P168)</f>
        <v>2.1843936734245117E-2</v>
      </c>
      <c r="T168" s="125">
        <v>1.1119783131080974E-2</v>
      </c>
      <c r="U168" s="110">
        <f t="shared" si="19"/>
        <v>16458.840288978485</v>
      </c>
      <c r="V168" s="124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0.78982103838338535</v>
      </c>
      <c r="W168" s="125">
        <f>MIN(S168, S168+(INDEX('Pace of change parameters'!$E$25:$I$25,1,$B$6)-S168)*(1-V168))</f>
        <v>1.93545904099886E-2</v>
      </c>
      <c r="X168" s="125">
        <v>8.6565622565071276E-3</v>
      </c>
      <c r="Y168" s="101">
        <f t="shared" si="20"/>
        <v>16418.744387733685</v>
      </c>
      <c r="Z168" s="90">
        <v>0</v>
      </c>
      <c r="AA168" s="92">
        <f t="shared" si="23"/>
        <v>15675.767745502906</v>
      </c>
      <c r="AB168" s="92">
        <f>IF(INDEX('Pace of change parameters'!$E$27:$I$27,1,$B$6)=1,MAX(AA168,Y168),Y168)</f>
        <v>16418.744387733685</v>
      </c>
      <c r="AC168" s="90">
        <f t="shared" si="21"/>
        <v>1.9354590409988548E-2</v>
      </c>
      <c r="AD168" s="136">
        <v>8.6565622565071276E-3</v>
      </c>
      <c r="AE168" s="50">
        <v>16419</v>
      </c>
      <c r="AF168" s="50">
        <v>125.8125756374819</v>
      </c>
      <c r="AG168" s="15">
        <f t="shared" si="26"/>
        <v>1.937046004842613E-2</v>
      </c>
      <c r="AH168" s="15">
        <f t="shared" si="26"/>
        <v>8.6722653446194009E-3</v>
      </c>
      <c r="AI168" s="50"/>
      <c r="AJ168" s="50">
        <v>15675.767745502906</v>
      </c>
      <c r="AK168" s="50">
        <v>120.11746849117993</v>
      </c>
      <c r="AL168" s="15">
        <f t="shared" si="27"/>
        <v>4.7412813621859895E-2</v>
      </c>
      <c r="AM168" s="52">
        <f t="shared" si="27"/>
        <v>4.7412813621860117E-2</v>
      </c>
    </row>
    <row r="169" spans="1:39" x14ac:dyDescent="0.2">
      <c r="A169" s="178" t="s">
        <v>385</v>
      </c>
      <c r="B169" s="178" t="s">
        <v>386</v>
      </c>
      <c r="D169" s="61">
        <v>25893</v>
      </c>
      <c r="E169" s="66">
        <v>123.49589088257035</v>
      </c>
      <c r="F169" s="49"/>
      <c r="G169" s="81">
        <v>25260.884161249334</v>
      </c>
      <c r="H169" s="74">
        <v>119.23254674901158</v>
      </c>
      <c r="I169" s="83"/>
      <c r="J169" s="96">
        <f t="shared" si="25"/>
        <v>2.5023504114727091E-2</v>
      </c>
      <c r="K169" s="119">
        <f t="shared" si="25"/>
        <v>3.5756546763471064E-2</v>
      </c>
      <c r="L169" s="96">
        <v>2.1707239625268882E-2</v>
      </c>
      <c r="M169" s="90">
        <f>INDEX('Pace of change parameters'!$E$20:$I$20,1,$B$6)</f>
        <v>1.1119783131080974E-2</v>
      </c>
      <c r="N169" s="101">
        <f>IF(INDEX('Pace of change parameters'!$E$28:$I$28,1,$B$6)=1,(1+L169)*D169,D169)</f>
        <v>26455.065555617086</v>
      </c>
      <c r="O169" s="87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1">
        <v>2.1707239625268882E-2</v>
      </c>
      <c r="Q169" s="51">
        <v>1.1119783131080974E-2</v>
      </c>
      <c r="R169" s="9">
        <f>IF(INDEX('Pace of change parameters'!$E$29:$I$29,1,$B$6)=1,D169*(1+P169),D169)</f>
        <v>26455.065555617086</v>
      </c>
      <c r="S169" s="96">
        <f>IF(P169&lt;INDEX('Pace of change parameters'!$E$22:$I$22,1,$B$6),INDEX('Pace of change parameters'!$E$22:$I$22,1,$B$6),P169)</f>
        <v>2.1707239625268882E-2</v>
      </c>
      <c r="T169" s="125">
        <v>1.1119783131080974E-2</v>
      </c>
      <c r="U169" s="110">
        <f t="shared" si="19"/>
        <v>26455.065555617086</v>
      </c>
      <c r="V169" s="124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5">
        <f>MIN(S169, S169+(INDEX('Pace of change parameters'!$E$25:$I$25,1,$B$6)-S169)*(1-V169))</f>
        <v>2.1707239625268882E-2</v>
      </c>
      <c r="X169" s="125">
        <v>1.1119783131080974E-2</v>
      </c>
      <c r="Y169" s="101">
        <f t="shared" si="20"/>
        <v>26455.065555617086</v>
      </c>
      <c r="Z169" s="90">
        <v>0</v>
      </c>
      <c r="AA169" s="92">
        <f t="shared" si="23"/>
        <v>26072.162011453107</v>
      </c>
      <c r="AB169" s="92">
        <f>IF(INDEX('Pace of change parameters'!$E$27:$I$27,1,$B$6)=1,MAX(AA169,Y169),Y169)</f>
        <v>26455.065555617086</v>
      </c>
      <c r="AC169" s="90">
        <f t="shared" si="21"/>
        <v>2.1707239625268882E-2</v>
      </c>
      <c r="AD169" s="136">
        <v>1.1119783131080974E-2</v>
      </c>
      <c r="AE169" s="50">
        <v>26455</v>
      </c>
      <c r="AF169" s="50">
        <v>124.86882898120611</v>
      </c>
      <c r="AG169" s="15">
        <f t="shared" si="26"/>
        <v>2.1704707836094794E-2</v>
      </c>
      <c r="AH169" s="15">
        <f t="shared" si="26"/>
        <v>1.111727757760983E-2</v>
      </c>
      <c r="AI169" s="50"/>
      <c r="AJ169" s="50">
        <v>26072.162011453107</v>
      </c>
      <c r="AK169" s="50">
        <v>123.06181589032079</v>
      </c>
      <c r="AL169" s="15">
        <f t="shared" si="27"/>
        <v>1.4683783737563294E-2</v>
      </c>
      <c r="AM169" s="52">
        <f t="shared" si="27"/>
        <v>1.4683783737563516E-2</v>
      </c>
    </row>
    <row r="170" spans="1:39" x14ac:dyDescent="0.2">
      <c r="A170" s="178" t="s">
        <v>387</v>
      </c>
      <c r="B170" s="178" t="s">
        <v>388</v>
      </c>
      <c r="D170" s="61">
        <v>15969</v>
      </c>
      <c r="E170" s="66">
        <v>112.9318697943723</v>
      </c>
      <c r="F170" s="49"/>
      <c r="G170" s="81">
        <v>16666.158428946375</v>
      </c>
      <c r="H170" s="74">
        <v>116.76156564335501</v>
      </c>
      <c r="I170" s="83"/>
      <c r="J170" s="96">
        <f t="shared" si="25"/>
        <v>-4.1830781335639111E-2</v>
      </c>
      <c r="K170" s="119">
        <f t="shared" si="25"/>
        <v>-3.2799284832137343E-2</v>
      </c>
      <c r="L170" s="96">
        <v>2.0650380240743171E-2</v>
      </c>
      <c r="M170" s="90">
        <f>INDEX('Pace of change parameters'!$E$20:$I$20,1,$B$6)</f>
        <v>1.1119783131080974E-2</v>
      </c>
      <c r="N170" s="101">
        <f>IF(INDEX('Pace of change parameters'!$E$28:$I$28,1,$B$6)=1,(1+L170)*D170,D170)</f>
        <v>16298.765922064427</v>
      </c>
      <c r="O170" s="87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6.3900628296536741E-2</v>
      </c>
      <c r="P170" s="51">
        <v>2.638341570050895E-2</v>
      </c>
      <c r="Q170" s="51">
        <v>1.679928483213744E-2</v>
      </c>
      <c r="R170" s="9">
        <f>IF(INDEX('Pace of change parameters'!$E$29:$I$29,1,$B$6)=1,D170*(1+P170),D170)</f>
        <v>16390.316765321426</v>
      </c>
      <c r="S170" s="96">
        <f>IF(P170&lt;INDEX('Pace of change parameters'!$E$22:$I$22,1,$B$6),INDEX('Pace of change parameters'!$E$22:$I$22,1,$B$6),P170)</f>
        <v>2.638341570050895E-2</v>
      </c>
      <c r="T170" s="125">
        <v>1.679928483213744E-2</v>
      </c>
      <c r="U170" s="110">
        <f t="shared" si="19"/>
        <v>16390.316765321426</v>
      </c>
      <c r="V170" s="124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5">
        <f>MIN(S170, S170+(INDEX('Pace of change parameters'!$E$25:$I$25,1,$B$6)-S170)*(1-V170))</f>
        <v>2.638341570050895E-2</v>
      </c>
      <c r="X170" s="125">
        <v>1.679928483213744E-2</v>
      </c>
      <c r="Y170" s="101">
        <f t="shared" si="20"/>
        <v>16390.316765321426</v>
      </c>
      <c r="Z170" s="90">
        <v>0</v>
      </c>
      <c r="AA170" s="92">
        <f t="shared" si="23"/>
        <v>17201.40830757621</v>
      </c>
      <c r="AB170" s="92">
        <f>IF(INDEX('Pace of change parameters'!$E$27:$I$27,1,$B$6)=1,MAX(AA170,Y170),Y170)</f>
        <v>16390.316765321426</v>
      </c>
      <c r="AC170" s="90">
        <f t="shared" si="21"/>
        <v>2.638341570050895E-2</v>
      </c>
      <c r="AD170" s="136">
        <v>1.679928483213744E-2</v>
      </c>
      <c r="AE170" s="50">
        <v>16390</v>
      </c>
      <c r="AF170" s="50">
        <v>114.8268252131078</v>
      </c>
      <c r="AG170" s="15">
        <f t="shared" si="26"/>
        <v>2.6363579435155549E-2</v>
      </c>
      <c r="AH170" s="15">
        <f t="shared" si="26"/>
        <v>1.6779633793240656E-2</v>
      </c>
      <c r="AI170" s="50"/>
      <c r="AJ170" s="50">
        <v>17201.40830757621</v>
      </c>
      <c r="AK170" s="50">
        <v>120.51147682448772</v>
      </c>
      <c r="AL170" s="15">
        <f t="shared" si="27"/>
        <v>-4.7171039316521113E-2</v>
      </c>
      <c r="AM170" s="52">
        <f t="shared" si="27"/>
        <v>-4.7171039316521002E-2</v>
      </c>
    </row>
    <row r="171" spans="1:39" x14ac:dyDescent="0.2">
      <c r="A171" s="178" t="s">
        <v>389</v>
      </c>
      <c r="B171" s="178" t="s">
        <v>390</v>
      </c>
      <c r="D171" s="61">
        <v>36990</v>
      </c>
      <c r="E171" s="66">
        <v>118.27712932798057</v>
      </c>
      <c r="F171" s="49"/>
      <c r="G171" s="81">
        <v>41542.22263967029</v>
      </c>
      <c r="H171" s="74">
        <v>131.90579022490451</v>
      </c>
      <c r="I171" s="83"/>
      <c r="J171" s="96">
        <f t="shared" si="25"/>
        <v>-0.10958062304839689</v>
      </c>
      <c r="K171" s="119">
        <f t="shared" si="25"/>
        <v>-0.10332117243440586</v>
      </c>
      <c r="L171" s="96">
        <v>1.8227730814122323E-2</v>
      </c>
      <c r="M171" s="90">
        <f>INDEX('Pace of change parameters'!$E$20:$I$20,1,$B$6)</f>
        <v>1.1119783131080974E-2</v>
      </c>
      <c r="N171" s="101">
        <f>IF(INDEX('Pace of change parameters'!$E$28:$I$28,1,$B$6)=1,(1+L171)*D171,D171)</f>
        <v>37664.243762814382</v>
      </c>
      <c r="O171" s="87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0.85734927285007712</v>
      </c>
      <c r="P171" s="51">
        <v>9.4964798973285358E-2</v>
      </c>
      <c r="Q171" s="51">
        <v>8.7321172434405847E-2</v>
      </c>
      <c r="R171" s="9">
        <f>IF(INDEX('Pace of change parameters'!$E$29:$I$29,1,$B$6)=1,D171*(1+P171),D171)</f>
        <v>40502.747914021827</v>
      </c>
      <c r="S171" s="96">
        <f>IF(P171&lt;INDEX('Pace of change parameters'!$E$22:$I$22,1,$B$6),INDEX('Pace of change parameters'!$E$22:$I$22,1,$B$6),P171)</f>
        <v>9.4964798973285358E-2</v>
      </c>
      <c r="T171" s="125">
        <v>8.7321172434405847E-2</v>
      </c>
      <c r="U171" s="110">
        <f t="shared" si="19"/>
        <v>40502.747914021827</v>
      </c>
      <c r="V171" s="124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5">
        <f>MIN(S171, S171+(INDEX('Pace of change parameters'!$E$25:$I$25,1,$B$6)-S171)*(1-V171))</f>
        <v>9.4964798973285358E-2</v>
      </c>
      <c r="X171" s="125">
        <v>8.7321172434405847E-2</v>
      </c>
      <c r="Y171" s="101">
        <f t="shared" si="20"/>
        <v>40502.747914021827</v>
      </c>
      <c r="Z171" s="90">
        <v>0</v>
      </c>
      <c r="AA171" s="92">
        <f t="shared" si="23"/>
        <v>42876.39150172058</v>
      </c>
      <c r="AB171" s="92">
        <f>IF(INDEX('Pace of change parameters'!$E$27:$I$27,1,$B$6)=1,MAX(AA171,Y171),Y171)</f>
        <v>40502.747914021827</v>
      </c>
      <c r="AC171" s="90">
        <f t="shared" si="21"/>
        <v>9.4964798973285358E-2</v>
      </c>
      <c r="AD171" s="136">
        <v>8.7321172434405847E-2</v>
      </c>
      <c r="AE171" s="50">
        <v>40503</v>
      </c>
      <c r="AF171" s="50">
        <v>128.60602736208605</v>
      </c>
      <c r="AG171" s="15">
        <f t="shared" si="26"/>
        <v>9.4971613949716094E-2</v>
      </c>
      <c r="AH171" s="15">
        <f t="shared" si="26"/>
        <v>8.7327939837494872E-2</v>
      </c>
      <c r="AI171" s="50"/>
      <c r="AJ171" s="50">
        <v>42876.39150172058</v>
      </c>
      <c r="AK171" s="50">
        <v>136.14207289973064</v>
      </c>
      <c r="AL171" s="15">
        <f t="shared" si="27"/>
        <v>-5.5354273496297846E-2</v>
      </c>
      <c r="AM171" s="52">
        <f t="shared" si="27"/>
        <v>-5.5354273496297624E-2</v>
      </c>
    </row>
    <row r="172" spans="1:39" x14ac:dyDescent="0.2">
      <c r="A172" s="178" t="s">
        <v>391</v>
      </c>
      <c r="B172" s="178" t="s">
        <v>392</v>
      </c>
      <c r="D172" s="61">
        <v>26199</v>
      </c>
      <c r="E172" s="66">
        <v>119.8141820716118</v>
      </c>
      <c r="F172" s="49"/>
      <c r="G172" s="81">
        <v>26993.362813381085</v>
      </c>
      <c r="H172" s="74">
        <v>122.76272356557772</v>
      </c>
      <c r="I172" s="83"/>
      <c r="J172" s="96">
        <f t="shared" si="25"/>
        <v>-2.9428079001231566E-2</v>
      </c>
      <c r="K172" s="119">
        <f t="shared" si="25"/>
        <v>-2.4018215043843161E-2</v>
      </c>
      <c r="L172" s="96">
        <v>1.6755656530070606E-2</v>
      </c>
      <c r="M172" s="90">
        <f>INDEX('Pace of change parameters'!$E$20:$I$20,1,$B$6)</f>
        <v>1.1119783131080974E-2</v>
      </c>
      <c r="N172" s="101">
        <f>IF(INDEX('Pace of change parameters'!$E$28:$I$28,1,$B$6)=1,(1+L172)*D172,D172)</f>
        <v>26637.98144543132</v>
      </c>
      <c r="O172" s="87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1">
        <v>1.6755656530070606E-2</v>
      </c>
      <c r="Q172" s="51">
        <v>1.1119783131080974E-2</v>
      </c>
      <c r="R172" s="9">
        <f>IF(INDEX('Pace of change parameters'!$E$29:$I$29,1,$B$6)=1,D172*(1+P172),D172)</f>
        <v>26637.98144543132</v>
      </c>
      <c r="S172" s="96">
        <f>IF(P172&lt;INDEX('Pace of change parameters'!$E$22:$I$22,1,$B$6),INDEX('Pace of change parameters'!$E$22:$I$22,1,$B$6),P172)</f>
        <v>1.84E-2</v>
      </c>
      <c r="T172" s="125">
        <v>1.2755012010340128E-2</v>
      </c>
      <c r="U172" s="110">
        <f t="shared" si="19"/>
        <v>26681.061600000001</v>
      </c>
      <c r="V172" s="124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5">
        <f>MIN(S172, S172+(INDEX('Pace of change parameters'!$E$25:$I$25,1,$B$6)-S172)*(1-V172))</f>
        <v>1.84E-2</v>
      </c>
      <c r="X172" s="125">
        <v>1.2755012010340128E-2</v>
      </c>
      <c r="Y172" s="101">
        <f t="shared" si="20"/>
        <v>26681.061600000001</v>
      </c>
      <c r="Z172" s="90">
        <v>0</v>
      </c>
      <c r="AA172" s="92">
        <f t="shared" si="23"/>
        <v>27860.280899589798</v>
      </c>
      <c r="AB172" s="92">
        <f>IF(INDEX('Pace of change parameters'!$E$27:$I$27,1,$B$6)=1,MAX(AA172,Y172),Y172)</f>
        <v>26681.061600000001</v>
      </c>
      <c r="AC172" s="90">
        <f t="shared" si="21"/>
        <v>1.8399999999999972E-2</v>
      </c>
      <c r="AD172" s="136">
        <v>1.2755012010340128E-2</v>
      </c>
      <c r="AE172" s="50">
        <v>26681</v>
      </c>
      <c r="AF172" s="50">
        <v>121.34213325319695</v>
      </c>
      <c r="AG172" s="15">
        <f t="shared" si="26"/>
        <v>1.8397648765219987E-2</v>
      </c>
      <c r="AH172" s="15">
        <f t="shared" si="26"/>
        <v>1.2752673808447135E-2</v>
      </c>
      <c r="AI172" s="50"/>
      <c r="AJ172" s="50">
        <v>27860.280899589798</v>
      </c>
      <c r="AK172" s="50">
        <v>126.7053677669324</v>
      </c>
      <c r="AL172" s="15">
        <f t="shared" si="27"/>
        <v>-4.2328392303006557E-2</v>
      </c>
      <c r="AM172" s="52">
        <f t="shared" si="27"/>
        <v>-4.2328392303006668E-2</v>
      </c>
    </row>
    <row r="173" spans="1:39" x14ac:dyDescent="0.2">
      <c r="A173" s="178" t="s">
        <v>393</v>
      </c>
      <c r="B173" s="178" t="s">
        <v>394</v>
      </c>
      <c r="D173" s="61">
        <v>39277</v>
      </c>
      <c r="E173" s="66">
        <v>115.63719162974627</v>
      </c>
      <c r="F173" s="49"/>
      <c r="G173" s="81">
        <v>40931.490928025109</v>
      </c>
      <c r="H173" s="74">
        <v>119.79760965893973</v>
      </c>
      <c r="I173" s="83"/>
      <c r="J173" s="96">
        <f t="shared" si="25"/>
        <v>-4.0420978823722864E-2</v>
      </c>
      <c r="K173" s="119">
        <f t="shared" si="25"/>
        <v>-3.4728723227767655E-2</v>
      </c>
      <c r="L173" s="96">
        <v>1.7117780290974771E-2</v>
      </c>
      <c r="M173" s="90">
        <f>INDEX('Pace of change parameters'!$E$20:$I$20,1,$B$6)</f>
        <v>1.1119783131080974E-2</v>
      </c>
      <c r="N173" s="101">
        <f>IF(INDEX('Pace of change parameters'!$E$28:$I$28,1,$B$6)=1,(1+L173)*D173,D173)</f>
        <v>39949.335056488613</v>
      </c>
      <c r="O173" s="87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8.5608928113984933E-2</v>
      </c>
      <c r="P173" s="51">
        <v>2.4771856880736909E-2</v>
      </c>
      <c r="Q173" s="51">
        <v>1.8728723227767752E-2</v>
      </c>
      <c r="R173" s="9">
        <f>IF(INDEX('Pace of change parameters'!$E$29:$I$29,1,$B$6)=1,D173*(1+P173),D173)</f>
        <v>40249.964222704701</v>
      </c>
      <c r="S173" s="96">
        <f>IF(P173&lt;INDEX('Pace of change parameters'!$E$22:$I$22,1,$B$6),INDEX('Pace of change parameters'!$E$22:$I$22,1,$B$6),P173)</f>
        <v>2.4771856880736909E-2</v>
      </c>
      <c r="T173" s="125">
        <v>1.8728723227767752E-2</v>
      </c>
      <c r="U173" s="110">
        <f t="shared" si="19"/>
        <v>40249.964222704701</v>
      </c>
      <c r="V173" s="124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5">
        <f>MIN(S173, S173+(INDEX('Pace of change parameters'!$E$25:$I$25,1,$B$6)-S173)*(1-V173))</f>
        <v>2.4771856880736909E-2</v>
      </c>
      <c r="X173" s="125">
        <v>1.8728723227767752E-2</v>
      </c>
      <c r="Y173" s="101">
        <f t="shared" si="20"/>
        <v>40249.964222704701</v>
      </c>
      <c r="Z173" s="90">
        <v>0</v>
      </c>
      <c r="AA173" s="92">
        <f t="shared" si="23"/>
        <v>42246.04554748151</v>
      </c>
      <c r="AB173" s="92">
        <f>IF(INDEX('Pace of change parameters'!$E$27:$I$27,1,$B$6)=1,MAX(AA173,Y173),Y173)</f>
        <v>40249.964222704701</v>
      </c>
      <c r="AC173" s="90">
        <f t="shared" si="21"/>
        <v>2.4771856880736909E-2</v>
      </c>
      <c r="AD173" s="136">
        <v>1.8728723227767752E-2</v>
      </c>
      <c r="AE173" s="50">
        <v>40250</v>
      </c>
      <c r="AF173" s="50">
        <v>117.80303329901137</v>
      </c>
      <c r="AG173" s="15">
        <f t="shared" si="26"/>
        <v>2.4772767777579752E-2</v>
      </c>
      <c r="AH173" s="15">
        <f t="shared" si="26"/>
        <v>1.872962875300388E-2</v>
      </c>
      <c r="AI173" s="50"/>
      <c r="AJ173" s="50">
        <v>42246.04554748151</v>
      </c>
      <c r="AK173" s="50">
        <v>123.64502634488237</v>
      </c>
      <c r="AL173" s="15">
        <f t="shared" si="27"/>
        <v>-4.7248103854787948E-2</v>
      </c>
      <c r="AM173" s="52">
        <f t="shared" si="27"/>
        <v>-4.7248103854787948E-2</v>
      </c>
    </row>
    <row r="174" spans="1:39" x14ac:dyDescent="0.2">
      <c r="A174" s="178" t="s">
        <v>395</v>
      </c>
      <c r="B174" s="178" t="s">
        <v>396</v>
      </c>
      <c r="D174" s="61">
        <v>64341</v>
      </c>
      <c r="E174" s="66">
        <v>126.64947848646048</v>
      </c>
      <c r="F174" s="49"/>
      <c r="G174" s="81">
        <v>67034.077911576125</v>
      </c>
      <c r="H174" s="74">
        <v>130.90140218227998</v>
      </c>
      <c r="I174" s="83"/>
      <c r="J174" s="96">
        <f t="shared" si="25"/>
        <v>-4.017475880146415E-2</v>
      </c>
      <c r="K174" s="119">
        <f t="shared" si="25"/>
        <v>-3.2481880445395905E-2</v>
      </c>
      <c r="L174" s="96">
        <v>1.9223780776869592E-2</v>
      </c>
      <c r="M174" s="90">
        <f>INDEX('Pace of change parameters'!$E$20:$I$20,1,$B$6)</f>
        <v>1.1119783131080974E-2</v>
      </c>
      <c r="N174" s="101">
        <f>IF(INDEX('Pace of change parameters'!$E$28:$I$28,1,$B$6)=1,(1+L174)*D174,D174)</f>
        <v>65577.877278964574</v>
      </c>
      <c r="O174" s="87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6.0329480543718499E-2</v>
      </c>
      <c r="P174" s="51">
        <v>2.4628854625455388E-2</v>
      </c>
      <c r="Q174" s="51">
        <v>1.6481880445395891E-2</v>
      </c>
      <c r="R174" s="9">
        <f>IF(INDEX('Pace of change parameters'!$E$29:$I$29,1,$B$6)=1,D174*(1+P174),D174)</f>
        <v>65925.64513545642</v>
      </c>
      <c r="S174" s="96">
        <f>IF(P174&lt;INDEX('Pace of change parameters'!$E$22:$I$22,1,$B$6),INDEX('Pace of change parameters'!$E$22:$I$22,1,$B$6),P174)</f>
        <v>2.4628854625455388E-2</v>
      </c>
      <c r="T174" s="125">
        <v>1.6481880445395891E-2</v>
      </c>
      <c r="U174" s="110">
        <f t="shared" si="19"/>
        <v>65925.64513545642</v>
      </c>
      <c r="V174" s="124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5">
        <f>MIN(S174, S174+(INDEX('Pace of change parameters'!$E$25:$I$25,1,$B$6)-S174)*(1-V174))</f>
        <v>2.4628854625455388E-2</v>
      </c>
      <c r="X174" s="125">
        <v>1.6481880445395891E-2</v>
      </c>
      <c r="Y174" s="101">
        <f t="shared" si="20"/>
        <v>65925.64513545642</v>
      </c>
      <c r="Z174" s="90">
        <v>0</v>
      </c>
      <c r="AA174" s="92">
        <f t="shared" si="23"/>
        <v>69186.942485569176</v>
      </c>
      <c r="AB174" s="92">
        <f>IF(INDEX('Pace of change parameters'!$E$27:$I$27,1,$B$6)=1,MAX(AA174,Y174),Y174)</f>
        <v>65925.64513545642</v>
      </c>
      <c r="AC174" s="90">
        <f t="shared" si="21"/>
        <v>2.4628854625455388E-2</v>
      </c>
      <c r="AD174" s="136">
        <v>1.6481880445395891E-2</v>
      </c>
      <c r="AE174" s="50">
        <v>65926</v>
      </c>
      <c r="AF174" s="50">
        <v>128.73759301429442</v>
      </c>
      <c r="AG174" s="15">
        <f t="shared" si="26"/>
        <v>2.4634369997357908E-2</v>
      </c>
      <c r="AH174" s="15">
        <f t="shared" si="26"/>
        <v>1.6487351963768049E-2</v>
      </c>
      <c r="AI174" s="50"/>
      <c r="AJ174" s="50">
        <v>69186.942485569176</v>
      </c>
      <c r="AK174" s="50">
        <v>135.10542795878106</v>
      </c>
      <c r="AL174" s="15">
        <f t="shared" si="27"/>
        <v>-4.7132339837814508E-2</v>
      </c>
      <c r="AM174" s="52">
        <f t="shared" si="27"/>
        <v>-4.7132339837814619E-2</v>
      </c>
    </row>
    <row r="175" spans="1:39" x14ac:dyDescent="0.2">
      <c r="A175" s="178" t="s">
        <v>397</v>
      </c>
      <c r="B175" s="178" t="s">
        <v>398</v>
      </c>
      <c r="D175" s="61">
        <v>15534</v>
      </c>
      <c r="E175" s="66">
        <v>119.00274315247982</v>
      </c>
      <c r="F175" s="49"/>
      <c r="G175" s="81">
        <v>15487.690619662597</v>
      </c>
      <c r="H175" s="74">
        <v>117.3923685795822</v>
      </c>
      <c r="I175" s="83"/>
      <c r="J175" s="96">
        <f t="shared" si="25"/>
        <v>2.9900765372088411E-3</v>
      </c>
      <c r="K175" s="119">
        <f t="shared" si="25"/>
        <v>1.3717881259086573E-2</v>
      </c>
      <c r="L175" s="96">
        <v>2.1934541758909853E-2</v>
      </c>
      <c r="M175" s="90">
        <f>INDEX('Pace of change parameters'!$E$20:$I$20,1,$B$6)</f>
        <v>1.1119783131080974E-2</v>
      </c>
      <c r="N175" s="101">
        <f>IF(INDEX('Pace of change parameters'!$E$28:$I$28,1,$B$6)=1,(1+L175)*D175,D175)</f>
        <v>15874.731171682906</v>
      </c>
      <c r="O175" s="87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1">
        <v>2.1934541758909853E-2</v>
      </c>
      <c r="Q175" s="51">
        <v>1.1119783131080974E-2</v>
      </c>
      <c r="R175" s="9">
        <f>IF(INDEX('Pace of change parameters'!$E$29:$I$29,1,$B$6)=1,D175*(1+P175),D175)</f>
        <v>15874.731171682906</v>
      </c>
      <c r="S175" s="96">
        <f>IF(P175&lt;INDEX('Pace of change parameters'!$E$22:$I$22,1,$B$6),INDEX('Pace of change parameters'!$E$22:$I$22,1,$B$6),P175)</f>
        <v>2.1934541758909853E-2</v>
      </c>
      <c r="T175" s="125">
        <v>1.1119783131080974E-2</v>
      </c>
      <c r="U175" s="110">
        <f t="shared" si="19"/>
        <v>15874.731171682906</v>
      </c>
      <c r="V175" s="124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5">
        <f>MIN(S175, S175+(INDEX('Pace of change parameters'!$E$25:$I$25,1,$B$6)-S175)*(1-V175))</f>
        <v>2.1934541758909853E-2</v>
      </c>
      <c r="X175" s="125">
        <v>1.1119783131080974E-2</v>
      </c>
      <c r="Y175" s="101">
        <f t="shared" si="20"/>
        <v>15874.731171682906</v>
      </c>
      <c r="Z175" s="90">
        <v>0</v>
      </c>
      <c r="AA175" s="92">
        <f t="shared" si="23"/>
        <v>15985.092859043261</v>
      </c>
      <c r="AB175" s="92">
        <f>IF(INDEX('Pace of change parameters'!$E$27:$I$27,1,$B$6)=1,MAX(AA175,Y175),Y175)</f>
        <v>15874.731171682906</v>
      </c>
      <c r="AC175" s="90">
        <f t="shared" si="21"/>
        <v>2.1934541758909853E-2</v>
      </c>
      <c r="AD175" s="136">
        <v>1.1119783131080974E-2</v>
      </c>
      <c r="AE175" s="50">
        <v>15875</v>
      </c>
      <c r="AF175" s="50">
        <v>120.32806549188844</v>
      </c>
      <c r="AG175" s="15">
        <f t="shared" si="26"/>
        <v>2.1951847560190529E-2</v>
      </c>
      <c r="AH175" s="15">
        <f t="shared" si="26"/>
        <v>1.1136905791410801E-2</v>
      </c>
      <c r="AI175" s="50"/>
      <c r="AJ175" s="50">
        <v>15985.092859043261</v>
      </c>
      <c r="AK175" s="50">
        <v>121.16253861019689</v>
      </c>
      <c r="AL175" s="15">
        <f t="shared" si="27"/>
        <v>-6.8872204881174071E-3</v>
      </c>
      <c r="AM175" s="52">
        <f t="shared" si="27"/>
        <v>-6.887220488117296E-3</v>
      </c>
    </row>
    <row r="176" spans="1:39" x14ac:dyDescent="0.2">
      <c r="A176" s="178" t="s">
        <v>399</v>
      </c>
      <c r="B176" s="178" t="s">
        <v>400</v>
      </c>
      <c r="D176" s="61">
        <v>31854</v>
      </c>
      <c r="E176" s="66">
        <v>121.77586577447632</v>
      </c>
      <c r="F176" s="49"/>
      <c r="G176" s="81">
        <v>32075.982451584608</v>
      </c>
      <c r="H176" s="74">
        <v>121.42660804522851</v>
      </c>
      <c r="I176" s="83"/>
      <c r="J176" s="96">
        <f t="shared" si="25"/>
        <v>-6.9205191741100736E-3</v>
      </c>
      <c r="K176" s="119">
        <f t="shared" si="25"/>
        <v>2.8762866300087175E-3</v>
      </c>
      <c r="L176" s="96">
        <v>2.1094557911242484E-2</v>
      </c>
      <c r="M176" s="90">
        <f>INDEX('Pace of change parameters'!$E$20:$I$20,1,$B$6)</f>
        <v>1.1119783131080974E-2</v>
      </c>
      <c r="N176" s="101">
        <f>IF(INDEX('Pace of change parameters'!$E$28:$I$28,1,$B$6)=1,(1+L176)*D176,D176)</f>
        <v>32525.946047704718</v>
      </c>
      <c r="O176" s="87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1">
        <v>2.1094557911242484E-2</v>
      </c>
      <c r="Q176" s="51">
        <v>1.1119783131080974E-2</v>
      </c>
      <c r="R176" s="9">
        <f>IF(INDEX('Pace of change parameters'!$E$29:$I$29,1,$B$6)=1,D176*(1+P176),D176)</f>
        <v>32525.946047704718</v>
      </c>
      <c r="S176" s="96">
        <f>IF(P176&lt;INDEX('Pace of change parameters'!$E$22:$I$22,1,$B$6),INDEX('Pace of change parameters'!$E$22:$I$22,1,$B$6),P176)</f>
        <v>2.1094557911242484E-2</v>
      </c>
      <c r="T176" s="125">
        <v>1.1119783131080974E-2</v>
      </c>
      <c r="U176" s="110">
        <f t="shared" si="19"/>
        <v>32525.946047704718</v>
      </c>
      <c r="V176" s="124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5">
        <f>MIN(S176, S176+(INDEX('Pace of change parameters'!$E$25:$I$25,1,$B$6)-S176)*(1-V176))</f>
        <v>2.1094557911242484E-2</v>
      </c>
      <c r="X176" s="125">
        <v>1.1119783131080974E-2</v>
      </c>
      <c r="Y176" s="101">
        <f t="shared" si="20"/>
        <v>32525.946047704718</v>
      </c>
      <c r="Z176" s="90">
        <v>0</v>
      </c>
      <c r="AA176" s="92">
        <f t="shared" si="23"/>
        <v>33106.133808139835</v>
      </c>
      <c r="AB176" s="92">
        <f>IF(INDEX('Pace of change parameters'!$E$27:$I$27,1,$B$6)=1,MAX(AA176,Y176),Y176)</f>
        <v>32525.946047704718</v>
      </c>
      <c r="AC176" s="90">
        <f t="shared" si="21"/>
        <v>2.1094557911242484E-2</v>
      </c>
      <c r="AD176" s="136">
        <v>1.1119783131080974E-2</v>
      </c>
      <c r="AE176" s="50">
        <v>32526</v>
      </c>
      <c r="AF176" s="50">
        <v>123.13019123390839</v>
      </c>
      <c r="AG176" s="15">
        <f t="shared" si="26"/>
        <v>2.109625164814477E-2</v>
      </c>
      <c r="AH176" s="15">
        <f t="shared" si="26"/>
        <v>1.112146032236172E-2</v>
      </c>
      <c r="AI176" s="50"/>
      <c r="AJ176" s="50">
        <v>33106.133808139835</v>
      </c>
      <c r="AK176" s="50">
        <v>125.32634159784843</v>
      </c>
      <c r="AL176" s="15">
        <f t="shared" si="27"/>
        <v>-1.752345385607057E-2</v>
      </c>
      <c r="AM176" s="52">
        <f t="shared" si="27"/>
        <v>-1.752345385607057E-2</v>
      </c>
    </row>
    <row r="177" spans="1:39" x14ac:dyDescent="0.2">
      <c r="A177" s="178" t="s">
        <v>401</v>
      </c>
      <c r="B177" s="178" t="s">
        <v>402</v>
      </c>
      <c r="D177" s="61">
        <v>20662</v>
      </c>
      <c r="E177" s="66">
        <v>114.03142558830383</v>
      </c>
      <c r="F177" s="49"/>
      <c r="G177" s="81">
        <v>21259.915653979675</v>
      </c>
      <c r="H177" s="74">
        <v>116.07482719599929</v>
      </c>
      <c r="I177" s="83"/>
      <c r="J177" s="96">
        <f t="shared" si="25"/>
        <v>-2.8124084013839923E-2</v>
      </c>
      <c r="K177" s="119">
        <f t="shared" si="25"/>
        <v>-1.7604175315678483E-2</v>
      </c>
      <c r="L177" s="96">
        <v>2.2064480521437169E-2</v>
      </c>
      <c r="M177" s="90">
        <f>INDEX('Pace of change parameters'!$E$20:$I$20,1,$B$6)</f>
        <v>1.1119783131080974E-2</v>
      </c>
      <c r="N177" s="101">
        <f>IF(INDEX('Pace of change parameters'!$E$28:$I$28,1,$B$6)=1,(1+L177)*D177,D177)</f>
        <v>21117.896296533934</v>
      </c>
      <c r="O177" s="87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1">
        <v>2.2064480521437169E-2</v>
      </c>
      <c r="Q177" s="51">
        <v>1.1119783131080974E-2</v>
      </c>
      <c r="R177" s="9">
        <f>IF(INDEX('Pace of change parameters'!$E$29:$I$29,1,$B$6)=1,D177*(1+P177),D177)</f>
        <v>21117.896296533934</v>
      </c>
      <c r="S177" s="96">
        <f>IF(P177&lt;INDEX('Pace of change parameters'!$E$22:$I$22,1,$B$6),INDEX('Pace of change parameters'!$E$22:$I$22,1,$B$6),P177)</f>
        <v>2.2064480521437169E-2</v>
      </c>
      <c r="T177" s="125">
        <v>1.1119783131080974E-2</v>
      </c>
      <c r="U177" s="110">
        <f t="shared" si="19"/>
        <v>21117.896296533934</v>
      </c>
      <c r="V177" s="124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5">
        <f>MIN(S177, S177+(INDEX('Pace of change parameters'!$E$25:$I$25,1,$B$6)-S177)*(1-V177))</f>
        <v>2.2064480521437169E-2</v>
      </c>
      <c r="X177" s="125">
        <v>1.1119783131080974E-2</v>
      </c>
      <c r="Y177" s="101">
        <f t="shared" si="20"/>
        <v>21117.896296533934</v>
      </c>
      <c r="Z177" s="90">
        <v>0</v>
      </c>
      <c r="AA177" s="92">
        <f t="shared" si="23"/>
        <v>21942.698511348241</v>
      </c>
      <c r="AB177" s="92">
        <f>IF(INDEX('Pace of change parameters'!$E$27:$I$27,1,$B$6)=1,MAX(AA177,Y177),Y177)</f>
        <v>21117.896296533934</v>
      </c>
      <c r="AC177" s="90">
        <f t="shared" si="21"/>
        <v>2.2064480521437169E-2</v>
      </c>
      <c r="AD177" s="136">
        <v>1.1119783131080974E-2</v>
      </c>
      <c r="AE177" s="50">
        <v>21118</v>
      </c>
      <c r="AF177" s="50">
        <v>115.29999651086371</v>
      </c>
      <c r="AG177" s="15">
        <f t="shared" si="26"/>
        <v>2.2069499564417727E-2</v>
      </c>
      <c r="AH177" s="15">
        <f t="shared" si="26"/>
        <v>1.1124748428033238E-2</v>
      </c>
      <c r="AI177" s="50"/>
      <c r="AJ177" s="50">
        <v>21942.698511348241</v>
      </c>
      <c r="AK177" s="50">
        <v>119.80268310433688</v>
      </c>
      <c r="AL177" s="15">
        <f t="shared" si="27"/>
        <v>-3.7584188240189609E-2</v>
      </c>
      <c r="AM177" s="52">
        <f t="shared" si="27"/>
        <v>-3.7584188240189498E-2</v>
      </c>
    </row>
    <row r="178" spans="1:39" x14ac:dyDescent="0.2">
      <c r="A178" s="178" t="s">
        <v>403</v>
      </c>
      <c r="B178" s="178" t="s">
        <v>404</v>
      </c>
      <c r="D178" s="61">
        <v>25004</v>
      </c>
      <c r="E178" s="66">
        <v>129.04381628810498</v>
      </c>
      <c r="F178" s="49"/>
      <c r="G178" s="81">
        <v>25822.499946906664</v>
      </c>
      <c r="H178" s="74">
        <v>132.30859911827659</v>
      </c>
      <c r="I178" s="83"/>
      <c r="J178" s="96">
        <f t="shared" si="25"/>
        <v>-3.1697161335640378E-2</v>
      </c>
      <c r="K178" s="119">
        <f t="shared" si="25"/>
        <v>-2.4675515060461617E-2</v>
      </c>
      <c r="L178" s="96">
        <v>1.8451916401261981E-2</v>
      </c>
      <c r="M178" s="90">
        <f>INDEX('Pace of change parameters'!$E$20:$I$20,1,$B$6)</f>
        <v>1.1119783131080974E-2</v>
      </c>
      <c r="N178" s="101">
        <f>IF(INDEX('Pace of change parameters'!$E$28:$I$28,1,$B$6)=1,(1+L178)*D178,D178)</f>
        <v>25465.371717697155</v>
      </c>
      <c r="O178" s="87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1">
        <v>1.8451916401261981E-2</v>
      </c>
      <c r="Q178" s="51">
        <v>1.1119783131080974E-2</v>
      </c>
      <c r="R178" s="9">
        <f>IF(INDEX('Pace of change parameters'!$E$29:$I$29,1,$B$6)=1,D178*(1+P178),D178)</f>
        <v>25465.371717697155</v>
      </c>
      <c r="S178" s="96">
        <f>IF(P178&lt;INDEX('Pace of change parameters'!$E$22:$I$22,1,$B$6),INDEX('Pace of change parameters'!$E$22:$I$22,1,$B$6),P178)</f>
        <v>1.8451916401261981E-2</v>
      </c>
      <c r="T178" s="125">
        <v>1.1119783131080974E-2</v>
      </c>
      <c r="U178" s="110">
        <f t="shared" si="19"/>
        <v>25465.371717697155</v>
      </c>
      <c r="V178" s="124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5">
        <f>MIN(S178, S178+(INDEX('Pace of change parameters'!$E$25:$I$25,1,$B$6)-S178)*(1-V178))</f>
        <v>1.8451916401261981E-2</v>
      </c>
      <c r="X178" s="125">
        <v>1.1119783131080974E-2</v>
      </c>
      <c r="Y178" s="101">
        <f t="shared" si="20"/>
        <v>25465.371717697155</v>
      </c>
      <c r="Z178" s="90">
        <v>0</v>
      </c>
      <c r="AA178" s="92">
        <f t="shared" si="23"/>
        <v>26651.81463399707</v>
      </c>
      <c r="AB178" s="92">
        <f>IF(INDEX('Pace of change parameters'!$E$27:$I$27,1,$B$6)=1,MAX(AA178,Y178),Y178)</f>
        <v>25465.371717697155</v>
      </c>
      <c r="AC178" s="90">
        <f t="shared" si="21"/>
        <v>1.8451916401261981E-2</v>
      </c>
      <c r="AD178" s="136">
        <v>1.1119783131080974E-2</v>
      </c>
      <c r="AE178" s="50">
        <v>25465</v>
      </c>
      <c r="AF178" s="50">
        <v>130.4768509429515</v>
      </c>
      <c r="AG178" s="15">
        <f t="shared" si="26"/>
        <v>1.8437050071988592E-2</v>
      </c>
      <c r="AH178" s="15">
        <f t="shared" si="26"/>
        <v>1.1105023828860583E-2</v>
      </c>
      <c r="AI178" s="50"/>
      <c r="AJ178" s="50">
        <v>26651.81463399707</v>
      </c>
      <c r="AK178" s="50">
        <v>136.55781839227211</v>
      </c>
      <c r="AL178" s="15">
        <f t="shared" si="27"/>
        <v>-4.4530350007881636E-2</v>
      </c>
      <c r="AM178" s="52">
        <f t="shared" si="27"/>
        <v>-4.4530350007881636E-2</v>
      </c>
    </row>
    <row r="179" spans="1:39" x14ac:dyDescent="0.2">
      <c r="A179" s="178" t="s">
        <v>405</v>
      </c>
      <c r="B179" s="178" t="s">
        <v>406</v>
      </c>
      <c r="D179" s="61">
        <v>24439</v>
      </c>
      <c r="E179" s="66">
        <v>119.7603300347011</v>
      </c>
      <c r="F179" s="49"/>
      <c r="G179" s="81">
        <v>24729.019734093155</v>
      </c>
      <c r="H179" s="74">
        <v>120.51599392399332</v>
      </c>
      <c r="I179" s="83"/>
      <c r="J179" s="96">
        <f t="shared" si="25"/>
        <v>-1.1727910657668095E-2</v>
      </c>
      <c r="K179" s="119">
        <f t="shared" si="25"/>
        <v>-6.2702373742093975E-3</v>
      </c>
      <c r="L179" s="96">
        <v>1.6703631431849386E-2</v>
      </c>
      <c r="M179" s="90">
        <f>INDEX('Pace of change parameters'!$E$20:$I$20,1,$B$6)</f>
        <v>1.1119783131080974E-2</v>
      </c>
      <c r="N179" s="101">
        <f>IF(INDEX('Pace of change parameters'!$E$28:$I$28,1,$B$6)=1,(1+L179)*D179,D179)</f>
        <v>24847.220048562966</v>
      </c>
      <c r="O179" s="87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1">
        <v>1.6703631431849386E-2</v>
      </c>
      <c r="Q179" s="51">
        <v>1.1119783131080974E-2</v>
      </c>
      <c r="R179" s="9">
        <f>IF(INDEX('Pace of change parameters'!$E$29:$I$29,1,$B$6)=1,D179*(1+P179),D179)</f>
        <v>24847.220048562966</v>
      </c>
      <c r="S179" s="96">
        <f>IF(P179&lt;INDEX('Pace of change parameters'!$E$22:$I$22,1,$B$6),INDEX('Pace of change parameters'!$E$22:$I$22,1,$B$6),P179)</f>
        <v>1.84E-2</v>
      </c>
      <c r="T179" s="125">
        <v>1.280683505625535E-2</v>
      </c>
      <c r="U179" s="110">
        <f t="shared" si="19"/>
        <v>24888.677599999999</v>
      </c>
      <c r="V179" s="124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5">
        <f>MIN(S179, S179+(INDEX('Pace of change parameters'!$E$25:$I$25,1,$B$6)-S179)*(1-V179))</f>
        <v>1.84E-2</v>
      </c>
      <c r="X179" s="125">
        <v>1.280683505625535E-2</v>
      </c>
      <c r="Y179" s="101">
        <f t="shared" si="20"/>
        <v>24888.677599999999</v>
      </c>
      <c r="Z179" s="90">
        <v>0</v>
      </c>
      <c r="AA179" s="92">
        <f t="shared" si="23"/>
        <v>25523.216241208982</v>
      </c>
      <c r="AB179" s="92">
        <f>IF(INDEX('Pace of change parameters'!$E$27:$I$27,1,$B$6)=1,MAX(AA179,Y179),Y179)</f>
        <v>24888.677599999999</v>
      </c>
      <c r="AC179" s="90">
        <f t="shared" si="21"/>
        <v>1.8399999999999972E-2</v>
      </c>
      <c r="AD179" s="136">
        <v>1.280683505625535E-2</v>
      </c>
      <c r="AE179" s="50">
        <v>24889</v>
      </c>
      <c r="AF179" s="50">
        <v>121.2956520326165</v>
      </c>
      <c r="AG179" s="15">
        <f t="shared" si="26"/>
        <v>1.8413192029133718E-2</v>
      </c>
      <c r="AH179" s="15">
        <f t="shared" si="26"/>
        <v>1.2819954633312536E-2</v>
      </c>
      <c r="AI179" s="50"/>
      <c r="AJ179" s="50">
        <v>25523.216241208982</v>
      </c>
      <c r="AK179" s="50">
        <v>124.38648221892846</v>
      </c>
      <c r="AL179" s="15">
        <f t="shared" si="27"/>
        <v>-2.4848601963611272E-2</v>
      </c>
      <c r="AM179" s="52">
        <f t="shared" si="27"/>
        <v>-2.4848601963611272E-2</v>
      </c>
    </row>
    <row r="180" spans="1:39" x14ac:dyDescent="0.2">
      <c r="A180" s="178" t="s">
        <v>407</v>
      </c>
      <c r="B180" s="178" t="s">
        <v>408</v>
      </c>
      <c r="D180" s="61">
        <v>25334</v>
      </c>
      <c r="E180" s="66">
        <v>113.82089097155342</v>
      </c>
      <c r="F180" s="49"/>
      <c r="G180" s="81">
        <v>26468.443666176281</v>
      </c>
      <c r="H180" s="74">
        <v>117.95188948559368</v>
      </c>
      <c r="I180" s="83"/>
      <c r="J180" s="96">
        <f t="shared" si="25"/>
        <v>-4.2860233132104186E-2</v>
      </c>
      <c r="K180" s="119">
        <f t="shared" si="25"/>
        <v>-3.5022741323230799E-2</v>
      </c>
      <c r="L180" s="96">
        <v>1.9399287642749119E-2</v>
      </c>
      <c r="M180" s="90">
        <f>INDEX('Pace of change parameters'!$E$20:$I$20,1,$B$6)</f>
        <v>1.1119783131080974E-2</v>
      </c>
      <c r="N180" s="101">
        <f>IF(INDEX('Pace of change parameters'!$E$28:$I$28,1,$B$6)=1,(1+L180)*D180,D180)</f>
        <v>25825.461553141406</v>
      </c>
      <c r="O180" s="87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8.8916954419734892E-2</v>
      </c>
      <c r="P180" s="51">
        <v>2.7366958818562326E-2</v>
      </c>
      <c r="Q180" s="51">
        <v>1.9022741323230896E-2</v>
      </c>
      <c r="R180" s="9">
        <f>IF(INDEX('Pace of change parameters'!$E$29:$I$29,1,$B$6)=1,D180*(1+P180),D180)</f>
        <v>26027.314534709458</v>
      </c>
      <c r="S180" s="96">
        <f>IF(P180&lt;INDEX('Pace of change parameters'!$E$22:$I$22,1,$B$6),INDEX('Pace of change parameters'!$E$22:$I$22,1,$B$6),P180)</f>
        <v>2.7366958818562326E-2</v>
      </c>
      <c r="T180" s="125">
        <v>1.9022741323230896E-2</v>
      </c>
      <c r="U180" s="110">
        <f t="shared" si="19"/>
        <v>26027.314534709458</v>
      </c>
      <c r="V180" s="124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5">
        <f>MIN(S180, S180+(INDEX('Pace of change parameters'!$E$25:$I$25,1,$B$6)-S180)*(1-V180))</f>
        <v>2.7366958818562326E-2</v>
      </c>
      <c r="X180" s="125">
        <v>1.9022741323230896E-2</v>
      </c>
      <c r="Y180" s="101">
        <f t="shared" si="20"/>
        <v>26027.314534709458</v>
      </c>
      <c r="Z180" s="90">
        <v>0</v>
      </c>
      <c r="AA180" s="92">
        <f t="shared" si="23"/>
        <v>27318.503463713991</v>
      </c>
      <c r="AB180" s="92">
        <f>IF(INDEX('Pace of change parameters'!$E$27:$I$27,1,$B$6)=1,MAX(AA180,Y180),Y180)</f>
        <v>26027.314534709458</v>
      </c>
      <c r="AC180" s="90">
        <f t="shared" si="21"/>
        <v>2.7366958818562326E-2</v>
      </c>
      <c r="AD180" s="136">
        <v>1.9022741323230896E-2</v>
      </c>
      <c r="AE180" s="50">
        <v>26027</v>
      </c>
      <c r="AF180" s="50">
        <v>115.98467466995726</v>
      </c>
      <c r="AG180" s="15">
        <f t="shared" si="26"/>
        <v>2.7354543301492118E-2</v>
      </c>
      <c r="AH180" s="15">
        <f t="shared" si="26"/>
        <v>1.9010426644302081E-2</v>
      </c>
      <c r="AI180" s="50"/>
      <c r="AJ180" s="50">
        <v>27318.503463713991</v>
      </c>
      <c r="AK180" s="50">
        <v>121.74002907399884</v>
      </c>
      <c r="AL180" s="15">
        <f t="shared" si="27"/>
        <v>-4.7275776487150534E-2</v>
      </c>
      <c r="AM180" s="52">
        <f t="shared" si="27"/>
        <v>-4.7275776487150534E-2</v>
      </c>
    </row>
    <row r="181" spans="1:39" x14ac:dyDescent="0.2">
      <c r="A181" s="178" t="s">
        <v>409</v>
      </c>
      <c r="B181" s="178" t="s">
        <v>410</v>
      </c>
      <c r="D181" s="61">
        <v>26008</v>
      </c>
      <c r="E181" s="66">
        <v>138.89245435403478</v>
      </c>
      <c r="F181" s="49"/>
      <c r="G181" s="81">
        <v>25861.030365393472</v>
      </c>
      <c r="H181" s="74">
        <v>137.24867686949409</v>
      </c>
      <c r="I181" s="83"/>
      <c r="J181" s="96">
        <f t="shared" si="25"/>
        <v>5.6830540983858757E-3</v>
      </c>
      <c r="K181" s="119">
        <f t="shared" si="25"/>
        <v>1.1976636292849063E-2</v>
      </c>
      <c r="L181" s="96">
        <v>1.7447388471203196E-2</v>
      </c>
      <c r="M181" s="90">
        <f>INDEX('Pace of change parameters'!$E$20:$I$20,1,$B$6)</f>
        <v>1.1119783131080974E-2</v>
      </c>
      <c r="N181" s="101">
        <f>IF(INDEX('Pace of change parameters'!$E$28:$I$28,1,$B$6)=1,(1+L181)*D181,D181)</f>
        <v>26461.771679359052</v>
      </c>
      <c r="O181" s="87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1">
        <v>1.7447388471203196E-2</v>
      </c>
      <c r="Q181" s="51">
        <v>1.1119783131080974E-2</v>
      </c>
      <c r="R181" s="9">
        <f>IF(INDEX('Pace of change parameters'!$E$29:$I$29,1,$B$6)=1,D181*(1+P181),D181)</f>
        <v>26461.771679359052</v>
      </c>
      <c r="S181" s="96">
        <f>IF(P181&lt;INDEX('Pace of change parameters'!$E$22:$I$22,1,$B$6),INDEX('Pace of change parameters'!$E$22:$I$22,1,$B$6),P181)</f>
        <v>1.84E-2</v>
      </c>
      <c r="T181" s="125">
        <v>1.206647027512342E-2</v>
      </c>
      <c r="U181" s="110">
        <f t="shared" si="19"/>
        <v>26486.547200000001</v>
      </c>
      <c r="V181" s="124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5">
        <f>MIN(S181, S181+(INDEX('Pace of change parameters'!$E$25:$I$25,1,$B$6)-S181)*(1-V181))</f>
        <v>1.84E-2</v>
      </c>
      <c r="X181" s="125">
        <v>1.206647027512342E-2</v>
      </c>
      <c r="Y181" s="101">
        <f t="shared" si="20"/>
        <v>26486.547200000001</v>
      </c>
      <c r="Z181" s="90">
        <v>0</v>
      </c>
      <c r="AA181" s="92">
        <f t="shared" si="23"/>
        <v>26691.582494327871</v>
      </c>
      <c r="AB181" s="92">
        <f>IF(INDEX('Pace of change parameters'!$E$27:$I$27,1,$B$6)=1,MAX(AA181,Y181),Y181)</f>
        <v>26486.547200000001</v>
      </c>
      <c r="AC181" s="90">
        <f t="shared" si="21"/>
        <v>1.8399999999999972E-2</v>
      </c>
      <c r="AD181" s="136">
        <v>1.206647027512342E-2</v>
      </c>
      <c r="AE181" s="50">
        <v>26487</v>
      </c>
      <c r="AF181" s="50">
        <v>140.57079910887686</v>
      </c>
      <c r="AG181" s="15">
        <f t="shared" si="26"/>
        <v>1.8417410027683712E-2</v>
      </c>
      <c r="AH181" s="15">
        <f t="shared" si="26"/>
        <v>1.2083772028133266E-2</v>
      </c>
      <c r="AI181" s="50"/>
      <c r="AJ181" s="50">
        <v>26691.582494327871</v>
      </c>
      <c r="AK181" s="50">
        <v>141.65655154257476</v>
      </c>
      <c r="AL181" s="15">
        <f t="shared" si="27"/>
        <v>-7.6646820911179248E-3</v>
      </c>
      <c r="AM181" s="52">
        <f t="shared" si="27"/>
        <v>-7.6646820911180358E-3</v>
      </c>
    </row>
    <row r="182" spans="1:39" x14ac:dyDescent="0.2">
      <c r="A182" s="178" t="s">
        <v>411</v>
      </c>
      <c r="B182" s="178" t="s">
        <v>412</v>
      </c>
      <c r="D182" s="61">
        <v>21207</v>
      </c>
      <c r="E182" s="66">
        <v>124.7326252154712</v>
      </c>
      <c r="F182" s="49"/>
      <c r="G182" s="81">
        <v>20381.92865264646</v>
      </c>
      <c r="H182" s="74">
        <v>119.06824292229614</v>
      </c>
      <c r="I182" s="83"/>
      <c r="J182" s="96">
        <f t="shared" si="25"/>
        <v>4.0480533585147693E-2</v>
      </c>
      <c r="K182" s="119">
        <f t="shared" si="25"/>
        <v>4.7572569764648742E-2</v>
      </c>
      <c r="L182" s="96">
        <v>1.8011693024931885E-2</v>
      </c>
      <c r="M182" s="90">
        <f>INDEX('Pace of change parameters'!$E$20:$I$20,1,$B$6)</f>
        <v>1.1119783131080974E-2</v>
      </c>
      <c r="N182" s="101">
        <f>IF(INDEX('Pace of change parameters'!$E$28:$I$28,1,$B$6)=1,(1+L182)*D182,D182)</f>
        <v>21588.97397397973</v>
      </c>
      <c r="O182" s="87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1">
        <v>1.8011693024931885E-2</v>
      </c>
      <c r="Q182" s="51">
        <v>1.1119783131080974E-2</v>
      </c>
      <c r="R182" s="9">
        <f>IF(INDEX('Pace of change parameters'!$E$29:$I$29,1,$B$6)=1,D182*(1+P182),D182)</f>
        <v>21588.97397397973</v>
      </c>
      <c r="S182" s="96">
        <f>IF(P182&lt;INDEX('Pace of change parameters'!$E$22:$I$22,1,$B$6),INDEX('Pace of change parameters'!$E$22:$I$22,1,$B$6),P182)</f>
        <v>1.84E-2</v>
      </c>
      <c r="T182" s="125">
        <v>1.1505461279091689E-2</v>
      </c>
      <c r="U182" s="110">
        <f t="shared" si="19"/>
        <v>21597.2088</v>
      </c>
      <c r="V182" s="124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5">
        <f>MIN(S182, S182+(INDEX('Pace of change parameters'!$E$25:$I$25,1,$B$6)-S182)*(1-V182))</f>
        <v>1.84E-2</v>
      </c>
      <c r="X182" s="125">
        <v>1.1505461279091689E-2</v>
      </c>
      <c r="Y182" s="101">
        <f t="shared" si="20"/>
        <v>21597.2088</v>
      </c>
      <c r="Z182" s="90">
        <v>0</v>
      </c>
      <c r="AA182" s="92">
        <f t="shared" si="23"/>
        <v>21036.514104001773</v>
      </c>
      <c r="AB182" s="92">
        <f>IF(INDEX('Pace of change parameters'!$E$27:$I$27,1,$B$6)=1,MAX(AA182,Y182),Y182)</f>
        <v>21597.2088</v>
      </c>
      <c r="AC182" s="90">
        <f t="shared" si="21"/>
        <v>1.8399999999999972E-2</v>
      </c>
      <c r="AD182" s="136">
        <v>1.1505461279091689E-2</v>
      </c>
      <c r="AE182" s="50">
        <v>21597</v>
      </c>
      <c r="AF182" s="50">
        <v>126.1665118260992</v>
      </c>
      <c r="AG182" s="15">
        <f t="shared" si="26"/>
        <v>1.8390154194369845E-2</v>
      </c>
      <c r="AH182" s="15">
        <f t="shared" si="26"/>
        <v>1.1495682129282647E-2</v>
      </c>
      <c r="AI182" s="50"/>
      <c r="AJ182" s="50">
        <v>21036.514104001773</v>
      </c>
      <c r="AK182" s="50">
        <v>122.89223528649545</v>
      </c>
      <c r="AL182" s="15">
        <f t="shared" si="27"/>
        <v>2.6643477775227353E-2</v>
      </c>
      <c r="AM182" s="52">
        <f t="shared" si="27"/>
        <v>2.6643477775227353E-2</v>
      </c>
    </row>
    <row r="183" spans="1:39" x14ac:dyDescent="0.2">
      <c r="A183" s="178" t="s">
        <v>413</v>
      </c>
      <c r="B183" s="178" t="s">
        <v>414</v>
      </c>
      <c r="D183" s="61">
        <v>27938</v>
      </c>
      <c r="E183" s="66">
        <v>118.52223559951301</v>
      </c>
      <c r="F183" s="49"/>
      <c r="G183" s="81">
        <v>27089.032415562491</v>
      </c>
      <c r="H183" s="74">
        <v>114.18084549766878</v>
      </c>
      <c r="I183" s="83"/>
      <c r="J183" s="96">
        <f t="shared" si="25"/>
        <v>3.1339900643692964E-2</v>
      </c>
      <c r="K183" s="119">
        <f t="shared" si="25"/>
        <v>3.8022052498576597E-2</v>
      </c>
      <c r="L183" s="96">
        <v>1.767092687151206E-2</v>
      </c>
      <c r="M183" s="90">
        <f>INDEX('Pace of change parameters'!$E$20:$I$20,1,$B$6)</f>
        <v>1.1119783131080974E-2</v>
      </c>
      <c r="N183" s="101">
        <f>IF(INDEX('Pace of change parameters'!$E$28:$I$28,1,$B$6)=1,(1+L183)*D183,D183)</f>
        <v>28431.690354936305</v>
      </c>
      <c r="O183" s="87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1">
        <v>1.767092687151206E-2</v>
      </c>
      <c r="Q183" s="51">
        <v>1.1119783131080974E-2</v>
      </c>
      <c r="R183" s="9">
        <f>IF(INDEX('Pace of change parameters'!$E$29:$I$29,1,$B$6)=1,D183*(1+P183),D183)</f>
        <v>28431.690354936305</v>
      </c>
      <c r="S183" s="96">
        <f>IF(P183&lt;INDEX('Pace of change parameters'!$E$22:$I$22,1,$B$6),INDEX('Pace of change parameters'!$E$22:$I$22,1,$B$6),P183)</f>
        <v>1.84E-2</v>
      </c>
      <c r="T183" s="125">
        <v>1.1844162932152402E-2</v>
      </c>
      <c r="U183" s="110">
        <f t="shared" si="19"/>
        <v>28452.0592</v>
      </c>
      <c r="V183" s="124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5">
        <f>MIN(S183, S183+(INDEX('Pace of change parameters'!$E$25:$I$25,1,$B$6)-S183)*(1-V183))</f>
        <v>1.84E-2</v>
      </c>
      <c r="X183" s="125">
        <v>1.1844162932152402E-2</v>
      </c>
      <c r="Y183" s="101">
        <f t="shared" si="20"/>
        <v>28452.0592</v>
      </c>
      <c r="Z183" s="90">
        <v>0</v>
      </c>
      <c r="AA183" s="92">
        <f t="shared" si="23"/>
        <v>27959.023024042875</v>
      </c>
      <c r="AB183" s="92">
        <f>IF(INDEX('Pace of change parameters'!$E$27:$I$27,1,$B$6)=1,MAX(AA183,Y183),Y183)</f>
        <v>28452.0592</v>
      </c>
      <c r="AC183" s="90">
        <f t="shared" si="21"/>
        <v>1.8399999999999972E-2</v>
      </c>
      <c r="AD183" s="136">
        <v>1.1844162932152402E-2</v>
      </c>
      <c r="AE183" s="50">
        <v>28452</v>
      </c>
      <c r="AF183" s="50">
        <v>119.92578273978248</v>
      </c>
      <c r="AG183" s="15">
        <f t="shared" si="26"/>
        <v>1.8397881022263585E-2</v>
      </c>
      <c r="AH183" s="15">
        <f t="shared" si="26"/>
        <v>1.1842057595100153E-2</v>
      </c>
      <c r="AI183" s="50"/>
      <c r="AJ183" s="50">
        <v>27959.023024042875</v>
      </c>
      <c r="AK183" s="50">
        <v>117.84787434268037</v>
      </c>
      <c r="AL183" s="15">
        <f t="shared" si="27"/>
        <v>1.763212453930163E-2</v>
      </c>
      <c r="AM183" s="52">
        <f t="shared" si="27"/>
        <v>1.763212453930163E-2</v>
      </c>
    </row>
    <row r="184" spans="1:39" x14ac:dyDescent="0.2">
      <c r="A184" s="178" t="s">
        <v>415</v>
      </c>
      <c r="B184" s="178" t="s">
        <v>416</v>
      </c>
      <c r="D184" s="61">
        <v>18954</v>
      </c>
      <c r="E184" s="66">
        <v>132.43488339940441</v>
      </c>
      <c r="F184" s="49"/>
      <c r="G184" s="81">
        <v>18891.611049149913</v>
      </c>
      <c r="H184" s="74">
        <v>131.46357840289187</v>
      </c>
      <c r="I184" s="83"/>
      <c r="J184" s="96">
        <f t="shared" si="25"/>
        <v>3.3024685236093809E-3</v>
      </c>
      <c r="K184" s="119">
        <f t="shared" si="25"/>
        <v>7.3883961498129036E-3</v>
      </c>
      <c r="L184" s="96">
        <v>1.5237546602126173E-2</v>
      </c>
      <c r="M184" s="90">
        <f>INDEX('Pace of change parameters'!$E$20:$I$20,1,$B$6)</f>
        <v>1.1119783131080974E-2</v>
      </c>
      <c r="N184" s="101">
        <f>IF(INDEX('Pace of change parameters'!$E$28:$I$28,1,$B$6)=1,(1+L184)*D184,D184)</f>
        <v>19242.812458296699</v>
      </c>
      <c r="O184" s="87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1">
        <v>1.5237546602126173E-2</v>
      </c>
      <c r="Q184" s="51">
        <v>1.1119783131080974E-2</v>
      </c>
      <c r="R184" s="9">
        <f>IF(INDEX('Pace of change parameters'!$E$29:$I$29,1,$B$6)=1,D184*(1+P184),D184)</f>
        <v>19242.812458296699</v>
      </c>
      <c r="S184" s="96">
        <f>IF(P184&lt;INDEX('Pace of change parameters'!$E$22:$I$22,1,$B$6),INDEX('Pace of change parameters'!$E$22:$I$22,1,$B$6),P184)</f>
        <v>1.84E-2</v>
      </c>
      <c r="T184" s="125">
        <v>1.4269409742628358E-2</v>
      </c>
      <c r="U184" s="110">
        <f t="shared" si="19"/>
        <v>19302.7536</v>
      </c>
      <c r="V184" s="124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5">
        <f>MIN(S184, S184+(INDEX('Pace of change parameters'!$E$25:$I$25,1,$B$6)-S184)*(1-V184))</f>
        <v>1.84E-2</v>
      </c>
      <c r="X184" s="125">
        <v>1.4269409742628358E-2</v>
      </c>
      <c r="Y184" s="101">
        <f t="shared" si="20"/>
        <v>19302.7536</v>
      </c>
      <c r="Z184" s="90">
        <v>0</v>
      </c>
      <c r="AA184" s="92">
        <f t="shared" si="23"/>
        <v>19498.333501974863</v>
      </c>
      <c r="AB184" s="92">
        <f>IF(INDEX('Pace of change parameters'!$E$27:$I$27,1,$B$6)=1,MAX(AA184,Y184),Y184)</f>
        <v>19302.7536</v>
      </c>
      <c r="AC184" s="90">
        <f t="shared" si="21"/>
        <v>1.8399999999999972E-2</v>
      </c>
      <c r="AD184" s="136">
        <v>1.4269409742628358E-2</v>
      </c>
      <c r="AE184" s="50">
        <v>19303</v>
      </c>
      <c r="AF184" s="50">
        <v>134.32636567145559</v>
      </c>
      <c r="AG184" s="15">
        <f t="shared" si="26"/>
        <v>1.8412999894481308E-2</v>
      </c>
      <c r="AH184" s="15">
        <f t="shared" si="26"/>
        <v>1.4282356910050309E-2</v>
      </c>
      <c r="AI184" s="50"/>
      <c r="AJ184" s="50">
        <v>19498.333501974863</v>
      </c>
      <c r="AK184" s="50">
        <v>135.6856590151929</v>
      </c>
      <c r="AL184" s="15">
        <f t="shared" si="27"/>
        <v>-1.0017958814535599E-2</v>
      </c>
      <c r="AM184" s="52">
        <f t="shared" si="27"/>
        <v>-1.0017958814535488E-2</v>
      </c>
    </row>
    <row r="185" spans="1:39" x14ac:dyDescent="0.2">
      <c r="A185" s="178" t="s">
        <v>417</v>
      </c>
      <c r="B185" s="178" t="s">
        <v>418</v>
      </c>
      <c r="D185" s="61">
        <v>37427</v>
      </c>
      <c r="E185" s="66">
        <v>126.09827783621668</v>
      </c>
      <c r="F185" s="49"/>
      <c r="G185" s="81">
        <v>36983.675045136915</v>
      </c>
      <c r="H185" s="74">
        <v>123.48215083304748</v>
      </c>
      <c r="I185" s="83"/>
      <c r="J185" s="96">
        <f t="shared" si="25"/>
        <v>1.1987044400590952E-2</v>
      </c>
      <c r="K185" s="119">
        <f t="shared" si="25"/>
        <v>2.1186276603703647E-2</v>
      </c>
      <c r="L185" s="96">
        <v>2.0311131697893003E-2</v>
      </c>
      <c r="M185" s="90">
        <f>INDEX('Pace of change parameters'!$E$20:$I$20,1,$B$6)</f>
        <v>1.1119783131080974E-2</v>
      </c>
      <c r="N185" s="101">
        <f>IF(INDEX('Pace of change parameters'!$E$28:$I$28,1,$B$6)=1,(1+L185)*D185,D185)</f>
        <v>38187.184726057043</v>
      </c>
      <c r="O185" s="87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1">
        <v>2.0311131697893003E-2</v>
      </c>
      <c r="Q185" s="51">
        <v>1.1119783131080974E-2</v>
      </c>
      <c r="R185" s="9">
        <f>IF(INDEX('Pace of change parameters'!$E$29:$I$29,1,$B$6)=1,D185*(1+P185),D185)</f>
        <v>38187.184726057043</v>
      </c>
      <c r="S185" s="96">
        <f>IF(P185&lt;INDEX('Pace of change parameters'!$E$22:$I$22,1,$B$6),INDEX('Pace of change parameters'!$E$22:$I$22,1,$B$6),P185)</f>
        <v>2.0311131697893003E-2</v>
      </c>
      <c r="T185" s="125">
        <v>1.1119783131080974E-2</v>
      </c>
      <c r="U185" s="110">
        <f t="shared" si="19"/>
        <v>38187.184726057043</v>
      </c>
      <c r="V185" s="124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5">
        <f>MIN(S185, S185+(INDEX('Pace of change parameters'!$E$25:$I$25,1,$B$6)-S185)*(1-V185))</f>
        <v>2.0311131697893003E-2</v>
      </c>
      <c r="X185" s="125">
        <v>1.1119783131080974E-2</v>
      </c>
      <c r="Y185" s="101">
        <f t="shared" si="20"/>
        <v>38187.184726057043</v>
      </c>
      <c r="Z185" s="90">
        <v>0</v>
      </c>
      <c r="AA185" s="92">
        <f t="shared" si="23"/>
        <v>38171.441719958231</v>
      </c>
      <c r="AB185" s="92">
        <f>IF(INDEX('Pace of change parameters'!$E$27:$I$27,1,$B$6)=1,MAX(AA185,Y185),Y185)</f>
        <v>38187.184726057043</v>
      </c>
      <c r="AC185" s="90">
        <f t="shared" si="21"/>
        <v>2.0311131697893003E-2</v>
      </c>
      <c r="AD185" s="136">
        <v>1.1119783131080974E-2</v>
      </c>
      <c r="AE185" s="50">
        <v>38187</v>
      </c>
      <c r="AF185" s="50">
        <v>127.49984657032149</v>
      </c>
      <c r="AG185" s="15">
        <f t="shared" si="26"/>
        <v>2.0306196061666615E-2</v>
      </c>
      <c r="AH185" s="15">
        <f t="shared" si="26"/>
        <v>1.1114891956932604E-2</v>
      </c>
      <c r="AI185" s="50"/>
      <c r="AJ185" s="50">
        <v>38171.441719958231</v>
      </c>
      <c r="AK185" s="50">
        <v>127.44790014043112</v>
      </c>
      <c r="AL185" s="15">
        <f t="shared" si="27"/>
        <v>4.0758953135466847E-4</v>
      </c>
      <c r="AM185" s="52">
        <f t="shared" si="27"/>
        <v>4.0758953135466847E-4</v>
      </c>
    </row>
    <row r="186" spans="1:39" x14ac:dyDescent="0.2">
      <c r="A186" s="178" t="s">
        <v>419</v>
      </c>
      <c r="B186" s="178" t="s">
        <v>420</v>
      </c>
      <c r="D186" s="61">
        <v>14022</v>
      </c>
      <c r="E186" s="66">
        <v>118.78690350528314</v>
      </c>
      <c r="F186" s="49"/>
      <c r="G186" s="81">
        <v>13918.250934442285</v>
      </c>
      <c r="H186" s="74">
        <v>117.17593016415535</v>
      </c>
      <c r="I186" s="83"/>
      <c r="J186" s="96">
        <f t="shared" si="25"/>
        <v>7.4541740946036938E-3</v>
      </c>
      <c r="K186" s="119">
        <f t="shared" si="25"/>
        <v>1.3748329873472631E-2</v>
      </c>
      <c r="L186" s="96">
        <v>1.7436840114682717E-2</v>
      </c>
      <c r="M186" s="90">
        <f>INDEX('Pace of change parameters'!$E$20:$I$20,1,$B$6)</f>
        <v>1.1119783131080974E-2</v>
      </c>
      <c r="N186" s="101">
        <f>IF(INDEX('Pace of change parameters'!$E$28:$I$28,1,$B$6)=1,(1+L186)*D186,D186)</f>
        <v>14266.499372088081</v>
      </c>
      <c r="O186" s="87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1">
        <v>1.7436840114682717E-2</v>
      </c>
      <c r="Q186" s="51">
        <v>1.1119783131080974E-2</v>
      </c>
      <c r="R186" s="9">
        <f>IF(INDEX('Pace of change parameters'!$E$29:$I$29,1,$B$6)=1,D186*(1+P186),D186)</f>
        <v>14266.499372088081</v>
      </c>
      <c r="S186" s="96">
        <f>IF(P186&lt;INDEX('Pace of change parameters'!$E$22:$I$22,1,$B$6),INDEX('Pace of change parameters'!$E$22:$I$22,1,$B$6),P186)</f>
        <v>1.84E-2</v>
      </c>
      <c r="T186" s="125">
        <v>1.2076962953911918E-2</v>
      </c>
      <c r="U186" s="110">
        <f t="shared" si="19"/>
        <v>14280.004799999999</v>
      </c>
      <c r="V186" s="124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5">
        <f>MIN(S186, S186+(INDEX('Pace of change parameters'!$E$25:$I$25,1,$B$6)-S186)*(1-V186))</f>
        <v>1.84E-2</v>
      </c>
      <c r="X186" s="125">
        <v>1.2076962953911918E-2</v>
      </c>
      <c r="Y186" s="101">
        <f t="shared" si="20"/>
        <v>14280.004799999999</v>
      </c>
      <c r="Z186" s="90">
        <v>0</v>
      </c>
      <c r="AA186" s="92">
        <f t="shared" si="23"/>
        <v>14365.249092725771</v>
      </c>
      <c r="AB186" s="92">
        <f>IF(INDEX('Pace of change parameters'!$E$27:$I$27,1,$B$6)=1,MAX(AA186,Y186),Y186)</f>
        <v>14280.004799999999</v>
      </c>
      <c r="AC186" s="90">
        <f t="shared" si="21"/>
        <v>1.8399999999999972E-2</v>
      </c>
      <c r="AD186" s="136">
        <v>1.2076962953911918E-2</v>
      </c>
      <c r="AE186" s="50">
        <v>14280</v>
      </c>
      <c r="AF186" s="50">
        <v>120.22144812775554</v>
      </c>
      <c r="AG186" s="15">
        <f t="shared" si="26"/>
        <v>1.839965768078744E-2</v>
      </c>
      <c r="AH186" s="15">
        <f t="shared" si="26"/>
        <v>1.2076622760089029E-2</v>
      </c>
      <c r="AI186" s="50"/>
      <c r="AJ186" s="50">
        <v>14365.249092725771</v>
      </c>
      <c r="AK186" s="50">
        <v>120.93914906466516</v>
      </c>
      <c r="AL186" s="15">
        <f t="shared" si="27"/>
        <v>-5.9343971117730154E-3</v>
      </c>
      <c r="AM186" s="52">
        <f t="shared" si="27"/>
        <v>-5.9343971117729044E-3</v>
      </c>
    </row>
    <row r="187" spans="1:39" x14ac:dyDescent="0.2">
      <c r="A187" s="178" t="s">
        <v>421</v>
      </c>
      <c r="B187" s="178" t="s">
        <v>422</v>
      </c>
      <c r="D187" s="61">
        <v>13735</v>
      </c>
      <c r="E187" s="66">
        <v>124.64058507932285</v>
      </c>
      <c r="F187" s="49"/>
      <c r="G187" s="81">
        <v>13389.557648206348</v>
      </c>
      <c r="H187" s="74">
        <v>120.65402951654211</v>
      </c>
      <c r="I187" s="83"/>
      <c r="J187" s="96">
        <f t="shared" si="25"/>
        <v>2.5799384928890889E-2</v>
      </c>
      <c r="K187" s="119">
        <f t="shared" si="25"/>
        <v>3.3041213615117249E-2</v>
      </c>
      <c r="L187" s="96">
        <v>1.8257978335981528E-2</v>
      </c>
      <c r="M187" s="90">
        <f>INDEX('Pace of change parameters'!$E$20:$I$20,1,$B$6)</f>
        <v>1.1119783131080974E-2</v>
      </c>
      <c r="N187" s="101">
        <f>IF(INDEX('Pace of change parameters'!$E$28:$I$28,1,$B$6)=1,(1+L187)*D187,D187)</f>
        <v>13985.773332444707</v>
      </c>
      <c r="O187" s="87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1">
        <v>1.8257978335981528E-2</v>
      </c>
      <c r="Q187" s="51">
        <v>1.1119783131080974E-2</v>
      </c>
      <c r="R187" s="9">
        <f>IF(INDEX('Pace of change parameters'!$E$29:$I$29,1,$B$6)=1,D187*(1+P187),D187)</f>
        <v>13985.773332444707</v>
      </c>
      <c r="S187" s="96">
        <f>IF(P187&lt;INDEX('Pace of change parameters'!$E$22:$I$22,1,$B$6),INDEX('Pace of change parameters'!$E$22:$I$22,1,$B$6),P187)</f>
        <v>1.84E-2</v>
      </c>
      <c r="T187" s="125">
        <v>1.1260809194394428E-2</v>
      </c>
      <c r="U187" s="110">
        <f t="shared" si="19"/>
        <v>13987.724</v>
      </c>
      <c r="V187" s="124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5">
        <f>MIN(S187, S187+(INDEX('Pace of change parameters'!$E$25:$I$25,1,$B$6)-S187)*(1-V187))</f>
        <v>1.84E-2</v>
      </c>
      <c r="X187" s="125">
        <v>1.1260809194394428E-2</v>
      </c>
      <c r="Y187" s="101">
        <f t="shared" si="20"/>
        <v>13987.724</v>
      </c>
      <c r="Z187" s="90">
        <v>0</v>
      </c>
      <c r="AA187" s="92">
        <f t="shared" si="23"/>
        <v>13819.576307675117</v>
      </c>
      <c r="AB187" s="92">
        <f>IF(INDEX('Pace of change parameters'!$E$27:$I$27,1,$B$6)=1,MAX(AA187,Y187),Y187)</f>
        <v>13987.724</v>
      </c>
      <c r="AC187" s="90">
        <f t="shared" si="21"/>
        <v>1.8399999999999972E-2</v>
      </c>
      <c r="AD187" s="136">
        <v>1.1260809194394428E-2</v>
      </c>
      <c r="AE187" s="50">
        <v>13988</v>
      </c>
      <c r="AF187" s="50">
        <v>126.04662597673455</v>
      </c>
      <c r="AG187" s="15">
        <f t="shared" si="26"/>
        <v>1.8420094648707641E-2</v>
      </c>
      <c r="AH187" s="15">
        <f t="shared" si="26"/>
        <v>1.128076297553382E-2</v>
      </c>
      <c r="AI187" s="50"/>
      <c r="AJ187" s="50">
        <v>13819.576307675117</v>
      </c>
      <c r="AK187" s="50">
        <v>124.52895095871231</v>
      </c>
      <c r="AL187" s="15">
        <f t="shared" si="27"/>
        <v>1.2187326772915785E-2</v>
      </c>
      <c r="AM187" s="52">
        <f t="shared" si="27"/>
        <v>1.2187326772915785E-2</v>
      </c>
    </row>
    <row r="188" spans="1:39" x14ac:dyDescent="0.2">
      <c r="A188" s="178" t="s">
        <v>423</v>
      </c>
      <c r="B188" s="178" t="s">
        <v>424</v>
      </c>
      <c r="D188" s="61">
        <v>26941</v>
      </c>
      <c r="E188" s="66">
        <v>119.71985232235784</v>
      </c>
      <c r="F188" s="49"/>
      <c r="G188" s="81">
        <v>27170.899347673476</v>
      </c>
      <c r="H188" s="74">
        <v>120.13231171865283</v>
      </c>
      <c r="I188" s="83"/>
      <c r="J188" s="96">
        <f t="shared" si="25"/>
        <v>-8.4612343791690137E-3</v>
      </c>
      <c r="K188" s="119">
        <f t="shared" si="25"/>
        <v>-3.4333760034599425E-3</v>
      </c>
      <c r="L188" s="96">
        <v>1.6246932211609E-2</v>
      </c>
      <c r="M188" s="90">
        <f>INDEX('Pace of change parameters'!$E$20:$I$20,1,$B$6)</f>
        <v>1.1119783131080974E-2</v>
      </c>
      <c r="N188" s="101">
        <f>IF(INDEX('Pace of change parameters'!$E$28:$I$28,1,$B$6)=1,(1+L188)*D188,D188)</f>
        <v>27378.708600712958</v>
      </c>
      <c r="O188" s="87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1">
        <v>1.6246932211609E-2</v>
      </c>
      <c r="Q188" s="51">
        <v>1.1119783131080974E-2</v>
      </c>
      <c r="R188" s="9">
        <f>IF(INDEX('Pace of change parameters'!$E$29:$I$29,1,$B$6)=1,D188*(1+P188),D188)</f>
        <v>27378.708600712958</v>
      </c>
      <c r="S188" s="96">
        <f>IF(P188&lt;INDEX('Pace of change parameters'!$E$22:$I$22,1,$B$6),INDEX('Pace of change parameters'!$E$22:$I$22,1,$B$6),P188)</f>
        <v>1.84E-2</v>
      </c>
      <c r="T188" s="125">
        <v>1.3261988304115624E-2</v>
      </c>
      <c r="U188" s="110">
        <f t="shared" si="19"/>
        <v>27436.714400000001</v>
      </c>
      <c r="V188" s="124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5">
        <f>MIN(S188, S188+(INDEX('Pace of change parameters'!$E$25:$I$25,1,$B$6)-S188)*(1-V188))</f>
        <v>1.84E-2</v>
      </c>
      <c r="X188" s="125">
        <v>1.3261988304115624E-2</v>
      </c>
      <c r="Y188" s="101">
        <f t="shared" si="20"/>
        <v>27436.714400000001</v>
      </c>
      <c r="Z188" s="90">
        <v>0</v>
      </c>
      <c r="AA188" s="92">
        <f t="shared" si="23"/>
        <v>28043.519192259049</v>
      </c>
      <c r="AB188" s="92">
        <f>IF(INDEX('Pace of change parameters'!$E$27:$I$27,1,$B$6)=1,MAX(AA188,Y188),Y188)</f>
        <v>27436.714400000001</v>
      </c>
      <c r="AC188" s="90">
        <f t="shared" si="21"/>
        <v>1.8399999999999972E-2</v>
      </c>
      <c r="AD188" s="136">
        <v>1.3261988304115624E-2</v>
      </c>
      <c r="AE188" s="50">
        <v>27437</v>
      </c>
      <c r="AF188" s="50">
        <v>121.3088383438771</v>
      </c>
      <c r="AG188" s="15">
        <f t="shared" si="26"/>
        <v>1.8410600942800892E-2</v>
      </c>
      <c r="AH188" s="15">
        <f t="shared" si="26"/>
        <v>1.3272535763247939E-2</v>
      </c>
      <c r="AI188" s="50"/>
      <c r="AJ188" s="50">
        <v>28043.519192259049</v>
      </c>
      <c r="AK188" s="50">
        <v>123.99047768659723</v>
      </c>
      <c r="AL188" s="15">
        <f t="shared" si="27"/>
        <v>-2.1627784590832255E-2</v>
      </c>
      <c r="AM188" s="52">
        <f t="shared" si="27"/>
        <v>-2.1627784590832366E-2</v>
      </c>
    </row>
    <row r="189" spans="1:39" x14ac:dyDescent="0.2">
      <c r="A189" s="178" t="s">
        <v>425</v>
      </c>
      <c r="B189" s="178" t="s">
        <v>426</v>
      </c>
      <c r="D189" s="61">
        <v>27770</v>
      </c>
      <c r="E189" s="66">
        <v>124.11706936632262</v>
      </c>
      <c r="F189" s="49"/>
      <c r="G189" s="81">
        <v>26248.271623853347</v>
      </c>
      <c r="H189" s="74">
        <v>116.16033533372135</v>
      </c>
      <c r="I189" s="83"/>
      <c r="J189" s="96">
        <f t="shared" si="25"/>
        <v>5.7974422009705595E-2</v>
      </c>
      <c r="K189" s="119">
        <f t="shared" si="25"/>
        <v>6.8497856946969637E-2</v>
      </c>
      <c r="L189" s="96">
        <v>2.117716545545556E-2</v>
      </c>
      <c r="M189" s="90">
        <f>INDEX('Pace of change parameters'!$E$20:$I$20,1,$B$6)</f>
        <v>1.1119783131080974E-2</v>
      </c>
      <c r="N189" s="101">
        <f>IF(INDEX('Pace of change parameters'!$E$28:$I$28,1,$B$6)=1,(1+L189)*D189,D189)</f>
        <v>28358.089884698002</v>
      </c>
      <c r="O189" s="87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1">
        <v>2.117716545545556E-2</v>
      </c>
      <c r="Q189" s="51">
        <v>1.1119783131080974E-2</v>
      </c>
      <c r="R189" s="9">
        <f>IF(INDEX('Pace of change parameters'!$E$29:$I$29,1,$B$6)=1,D189*(1+P189),D189)</f>
        <v>28358.089884698002</v>
      </c>
      <c r="S189" s="96">
        <f>IF(P189&lt;INDEX('Pace of change parameters'!$E$22:$I$22,1,$B$6),INDEX('Pace of change parameters'!$E$22:$I$22,1,$B$6),P189)</f>
        <v>2.117716545545556E-2</v>
      </c>
      <c r="T189" s="125">
        <v>1.1119783131080974E-2</v>
      </c>
      <c r="U189" s="110">
        <f t="shared" si="19"/>
        <v>28358.089884698002</v>
      </c>
      <c r="V189" s="124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0.84051155980588821</v>
      </c>
      <c r="W189" s="125">
        <f>MIN(S189, S189+(INDEX('Pace of change parameters'!$E$25:$I$25,1,$B$6)-S189)*(1-V189))</f>
        <v>1.9394536771173445E-2</v>
      </c>
      <c r="X189" s="125">
        <v>9.3547112222798212E-3</v>
      </c>
      <c r="Y189" s="101">
        <f t="shared" si="20"/>
        <v>28308.586286135487</v>
      </c>
      <c r="Z189" s="90">
        <v>0</v>
      </c>
      <c r="AA189" s="92">
        <f t="shared" si="23"/>
        <v>27091.260382229066</v>
      </c>
      <c r="AB189" s="92">
        <f>IF(INDEX('Pace of change parameters'!$E$27:$I$27,1,$B$6)=1,MAX(AA189,Y189),Y189)</f>
        <v>28308.586286135487</v>
      </c>
      <c r="AC189" s="90">
        <f t="shared" si="21"/>
        <v>1.9394536771173421E-2</v>
      </c>
      <c r="AD189" s="136">
        <v>9.3547112222798212E-3</v>
      </c>
      <c r="AE189" s="50">
        <v>28309</v>
      </c>
      <c r="AF189" s="50">
        <v>125.27997957678747</v>
      </c>
      <c r="AG189" s="15">
        <f t="shared" si="26"/>
        <v>1.9409434641699752E-2</v>
      </c>
      <c r="AH189" s="15">
        <f t="shared" si="26"/>
        <v>9.3694623664744014E-3</v>
      </c>
      <c r="AI189" s="50"/>
      <c r="AJ189" s="50">
        <v>27091.260382229066</v>
      </c>
      <c r="AK189" s="50">
        <v>119.89093741902182</v>
      </c>
      <c r="AL189" s="15">
        <f t="shared" si="27"/>
        <v>4.4949537252601646E-2</v>
      </c>
      <c r="AM189" s="52">
        <f t="shared" si="27"/>
        <v>4.4949537252601646E-2</v>
      </c>
    </row>
    <row r="190" spans="1:39" x14ac:dyDescent="0.2">
      <c r="A190" s="178" t="s">
        <v>427</v>
      </c>
      <c r="B190" s="178" t="s">
        <v>428</v>
      </c>
      <c r="D190" s="61">
        <v>39752</v>
      </c>
      <c r="E190" s="66">
        <v>107.95196090203926</v>
      </c>
      <c r="F190" s="49"/>
      <c r="G190" s="81">
        <v>44285.745140006518</v>
      </c>
      <c r="H190" s="74">
        <v>119.30851261129554</v>
      </c>
      <c r="I190" s="83"/>
      <c r="J190" s="96">
        <f t="shared" si="25"/>
        <v>-0.10237481893266953</v>
      </c>
      <c r="K190" s="119">
        <f t="shared" si="25"/>
        <v>-9.5186432725514525E-2</v>
      </c>
      <c r="L190" s="96">
        <v>1.9217059874363285E-2</v>
      </c>
      <c r="M190" s="90">
        <f>INDEX('Pace of change parameters'!$E$20:$I$20,1,$B$6)</f>
        <v>1.1119783131080974E-2</v>
      </c>
      <c r="N190" s="101">
        <f>IF(INDEX('Pace of change parameters'!$E$28:$I$28,1,$B$6)=1,(1+L190)*D190,D190)</f>
        <v>40515.916564125691</v>
      </c>
      <c r="O190" s="87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0.76582452194978967</v>
      </c>
      <c r="P190" s="51">
        <v>8.7828802649594362E-2</v>
      </c>
      <c r="Q190" s="51">
        <v>7.9186432725514511E-2</v>
      </c>
      <c r="R190" s="9">
        <f>IF(INDEX('Pace of change parameters'!$E$29:$I$29,1,$B$6)=1,D190*(1+P190),D190)</f>
        <v>43243.370562926677</v>
      </c>
      <c r="S190" s="96">
        <f>IF(P190&lt;INDEX('Pace of change parameters'!$E$22:$I$22,1,$B$6),INDEX('Pace of change parameters'!$E$22:$I$22,1,$B$6),P190)</f>
        <v>8.7828802649594362E-2</v>
      </c>
      <c r="T190" s="125">
        <v>7.9186432725514511E-2</v>
      </c>
      <c r="U190" s="110">
        <f t="shared" si="19"/>
        <v>43243.370562926677</v>
      </c>
      <c r="V190" s="124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5">
        <f>MIN(S190, S190+(INDEX('Pace of change parameters'!$E$25:$I$25,1,$B$6)-S190)*(1-V190))</f>
        <v>8.7828802649594362E-2</v>
      </c>
      <c r="X190" s="125">
        <v>7.9186432725514511E-2</v>
      </c>
      <c r="Y190" s="101">
        <f t="shared" si="20"/>
        <v>43243.370562926677</v>
      </c>
      <c r="Z190" s="90">
        <v>0</v>
      </c>
      <c r="AA190" s="92">
        <f t="shared" si="23"/>
        <v>45708.024894052935</v>
      </c>
      <c r="AB190" s="92">
        <f>IF(INDEX('Pace of change parameters'!$E$27:$I$27,1,$B$6)=1,MAX(AA190,Y190),Y190)</f>
        <v>43243.370562926677</v>
      </c>
      <c r="AC190" s="90">
        <f t="shared" si="21"/>
        <v>8.7828802649594362E-2</v>
      </c>
      <c r="AD190" s="136">
        <v>7.9186432725514511E-2</v>
      </c>
      <c r="AE190" s="50">
        <v>43243</v>
      </c>
      <c r="AF190" s="50">
        <v>116.49929327235191</v>
      </c>
      <c r="AG190" s="15">
        <f t="shared" si="26"/>
        <v>8.781948078084123E-2</v>
      </c>
      <c r="AH190" s="15">
        <f t="shared" si="26"/>
        <v>7.9177184915324439E-2</v>
      </c>
      <c r="AI190" s="50"/>
      <c r="AJ190" s="50">
        <v>45708.024894052935</v>
      </c>
      <c r="AK190" s="50">
        <v>123.1402214701162</v>
      </c>
      <c r="AL190" s="15">
        <f t="shared" si="27"/>
        <v>-5.3929805537794251E-2</v>
      </c>
      <c r="AM190" s="52">
        <f t="shared" si="27"/>
        <v>-5.3929805537794362E-2</v>
      </c>
    </row>
    <row r="191" spans="1:39" x14ac:dyDescent="0.2">
      <c r="A191" s="178" t="s">
        <v>429</v>
      </c>
      <c r="B191" s="178" t="s">
        <v>430</v>
      </c>
      <c r="D191" s="61">
        <v>90910</v>
      </c>
      <c r="E191" s="66">
        <v>126.11858194714647</v>
      </c>
      <c r="F191" s="49"/>
      <c r="G191" s="81">
        <v>85439.293697902191</v>
      </c>
      <c r="H191" s="74">
        <v>117.82107874620672</v>
      </c>
      <c r="I191" s="83"/>
      <c r="J191" s="96">
        <f t="shared" si="25"/>
        <v>6.4030331540909424E-2</v>
      </c>
      <c r="K191" s="119">
        <f t="shared" si="25"/>
        <v>7.0424607287911778E-2</v>
      </c>
      <c r="L191" s="96">
        <v>1.7196093659960665E-2</v>
      </c>
      <c r="M191" s="90">
        <f>INDEX('Pace of change parameters'!$E$20:$I$20,1,$B$6)</f>
        <v>1.1119783131080974E-2</v>
      </c>
      <c r="N191" s="101">
        <f>IF(INDEX('Pace of change parameters'!$E$28:$I$28,1,$B$6)=1,(1+L191)*D191,D191)</f>
        <v>92473.29687462702</v>
      </c>
      <c r="O191" s="87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1">
        <v>1.7196093659960665E-2</v>
      </c>
      <c r="Q191" s="51">
        <v>1.1119783131080974E-2</v>
      </c>
      <c r="R191" s="9">
        <f>IF(INDEX('Pace of change parameters'!$E$29:$I$29,1,$B$6)=1,D191*(1+P191),D191)</f>
        <v>92473.29687462702</v>
      </c>
      <c r="S191" s="96">
        <f>IF(P191&lt;INDEX('Pace of change parameters'!$E$22:$I$22,1,$B$6),INDEX('Pace of change parameters'!$E$22:$I$22,1,$B$6),P191)</f>
        <v>1.84E-2</v>
      </c>
      <c r="T191" s="125">
        <v>1.2316497830476614E-2</v>
      </c>
      <c r="U191" s="110">
        <f t="shared" si="19"/>
        <v>92582.743999999992</v>
      </c>
      <c r="V191" s="124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0.71939336918181163</v>
      </c>
      <c r="W191" s="125">
        <f>MIN(S191, S191+(INDEX('Pace of change parameters'!$E$25:$I$25,1,$B$6)-S191)*(1-V191))</f>
        <v>1.6042904301127217E-2</v>
      </c>
      <c r="X191" s="125">
        <v>9.9734824505333108E-3</v>
      </c>
      <c r="Y191" s="101">
        <f t="shared" si="20"/>
        <v>92368.460430015475</v>
      </c>
      <c r="Z191" s="90">
        <v>0</v>
      </c>
      <c r="AA191" s="92">
        <f t="shared" si="23"/>
        <v>88183.259668044004</v>
      </c>
      <c r="AB191" s="92">
        <f>IF(INDEX('Pace of change parameters'!$E$27:$I$27,1,$B$6)=1,MAX(AA191,Y191),Y191)</f>
        <v>92368.460430015475</v>
      </c>
      <c r="AC191" s="90">
        <f t="shared" si="21"/>
        <v>1.6042904301127203E-2</v>
      </c>
      <c r="AD191" s="136">
        <v>9.9734824505333108E-3</v>
      </c>
      <c r="AE191" s="50">
        <v>92368</v>
      </c>
      <c r="AF191" s="50">
        <v>127.3757884763136</v>
      </c>
      <c r="AG191" s="15">
        <f t="shared" si="26"/>
        <v>1.6037839621603878E-2</v>
      </c>
      <c r="AH191" s="15">
        <f t="shared" si="26"/>
        <v>9.9684480253194874E-3</v>
      </c>
      <c r="AI191" s="50"/>
      <c r="AJ191" s="50">
        <v>88183.259668044004</v>
      </c>
      <c r="AK191" s="50">
        <v>121.60501722055916</v>
      </c>
      <c r="AL191" s="15">
        <f t="shared" si="27"/>
        <v>4.7455042461675534E-2</v>
      </c>
      <c r="AM191" s="52">
        <f t="shared" si="27"/>
        <v>4.7455042461675756E-2</v>
      </c>
    </row>
    <row r="192" spans="1:39" x14ac:dyDescent="0.2">
      <c r="A192" s="178" t="s">
        <v>431</v>
      </c>
      <c r="B192" s="178" t="s">
        <v>432</v>
      </c>
      <c r="D192" s="61">
        <v>26849</v>
      </c>
      <c r="E192" s="66">
        <v>120.35495072494575</v>
      </c>
      <c r="F192" s="49"/>
      <c r="G192" s="81">
        <v>28860.565838386396</v>
      </c>
      <c r="H192" s="74">
        <v>128.52906128494485</v>
      </c>
      <c r="I192" s="83"/>
      <c r="J192" s="96">
        <f t="shared" si="25"/>
        <v>-6.9699459451030066E-2</v>
      </c>
      <c r="K192" s="119">
        <f t="shared" si="25"/>
        <v>-6.3597372285146836E-2</v>
      </c>
      <c r="L192" s="96">
        <v>1.7751985073233723E-2</v>
      </c>
      <c r="M192" s="90">
        <f>INDEX('Pace of change parameters'!$E$20:$I$20,1,$B$6)</f>
        <v>1.1119783131080974E-2</v>
      </c>
      <c r="N192" s="101">
        <f>IF(INDEX('Pace of change parameters'!$E$28:$I$28,1,$B$6)=1,(1+L192)*D192,D192)</f>
        <v>27325.623047231253</v>
      </c>
      <c r="O192" s="87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0.41041291795972085</v>
      </c>
      <c r="P192" s="51">
        <v>5.4468840377234207E-2</v>
      </c>
      <c r="Q192" s="51">
        <v>4.7597372285146822E-2</v>
      </c>
      <c r="R192" s="9">
        <f>IF(INDEX('Pace of change parameters'!$E$29:$I$29,1,$B$6)=1,D192*(1+P192),D192)</f>
        <v>28311.433895288363</v>
      </c>
      <c r="S192" s="96">
        <f>IF(P192&lt;INDEX('Pace of change parameters'!$E$22:$I$22,1,$B$6),INDEX('Pace of change parameters'!$E$22:$I$22,1,$B$6),P192)</f>
        <v>5.4468840377234207E-2</v>
      </c>
      <c r="T192" s="125">
        <v>4.7597372285146822E-2</v>
      </c>
      <c r="U192" s="110">
        <f t="shared" si="19"/>
        <v>28311.433895288363</v>
      </c>
      <c r="V192" s="124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5">
        <f>MIN(S192, S192+(INDEX('Pace of change parameters'!$E$25:$I$25,1,$B$6)-S192)*(1-V192))</f>
        <v>5.4468840377234207E-2</v>
      </c>
      <c r="X192" s="125">
        <v>4.7597372285146822E-2</v>
      </c>
      <c r="Y192" s="101">
        <f t="shared" si="20"/>
        <v>28311.433895288363</v>
      </c>
      <c r="Z192" s="90">
        <v>0</v>
      </c>
      <c r="AA192" s="92">
        <f t="shared" si="23"/>
        <v>29787.450964796499</v>
      </c>
      <c r="AB192" s="92">
        <f>IF(INDEX('Pace of change parameters'!$E$27:$I$27,1,$B$6)=1,MAX(AA192,Y192),Y192)</f>
        <v>28311.433895288363</v>
      </c>
      <c r="AC192" s="90">
        <f t="shared" si="21"/>
        <v>5.4468840377234207E-2</v>
      </c>
      <c r="AD192" s="136">
        <v>4.7597372285146822E-2</v>
      </c>
      <c r="AE192" s="50">
        <v>28311</v>
      </c>
      <c r="AF192" s="50">
        <v>126.08159779037513</v>
      </c>
      <c r="AG192" s="15">
        <f t="shared" si="26"/>
        <v>5.4452679801854753E-2</v>
      </c>
      <c r="AH192" s="15">
        <f t="shared" si="26"/>
        <v>4.7581317020492397E-2</v>
      </c>
      <c r="AI192" s="50"/>
      <c r="AJ192" s="50">
        <v>29787.450964796499</v>
      </c>
      <c r="AK192" s="50">
        <v>132.65689702744493</v>
      </c>
      <c r="AL192" s="15">
        <f t="shared" si="27"/>
        <v>-4.9566207143451169E-2</v>
      </c>
      <c r="AM192" s="52">
        <f t="shared" si="27"/>
        <v>-4.9566207143451169E-2</v>
      </c>
    </row>
    <row r="193" spans="1:39" x14ac:dyDescent="0.2">
      <c r="A193" s="178" t="s">
        <v>433</v>
      </c>
      <c r="B193" s="178" t="s">
        <v>434</v>
      </c>
      <c r="D193" s="61">
        <v>19561</v>
      </c>
      <c r="E193" s="66">
        <v>127.20805898112769</v>
      </c>
      <c r="F193" s="49"/>
      <c r="G193" s="81">
        <v>18873.098515927319</v>
      </c>
      <c r="H193" s="74">
        <v>121.23086275656804</v>
      </c>
      <c r="I193" s="83"/>
      <c r="J193" s="96">
        <f t="shared" si="25"/>
        <v>3.6448783621414904E-2</v>
      </c>
      <c r="K193" s="119">
        <f t="shared" si="25"/>
        <v>4.9304245541516023E-2</v>
      </c>
      <c r="L193" s="96">
        <v>2.3661079984443445E-2</v>
      </c>
      <c r="M193" s="90">
        <f>INDEX('Pace of change parameters'!$E$20:$I$20,1,$B$6)</f>
        <v>1.1119783131080974E-2</v>
      </c>
      <c r="N193" s="101">
        <f>IF(INDEX('Pace of change parameters'!$E$28:$I$28,1,$B$6)=1,(1+L193)*D193,D193)</f>
        <v>20023.834385575698</v>
      </c>
      <c r="O193" s="87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1">
        <v>2.3661079984443445E-2</v>
      </c>
      <c r="Q193" s="51">
        <v>1.1119783131080974E-2</v>
      </c>
      <c r="R193" s="9">
        <f>IF(INDEX('Pace of change parameters'!$E$29:$I$29,1,$B$6)=1,D193*(1+P193),D193)</f>
        <v>20023.834385575698</v>
      </c>
      <c r="S193" s="96">
        <f>IF(P193&lt;INDEX('Pace of change parameters'!$E$22:$I$22,1,$B$6),INDEX('Pace of change parameters'!$E$22:$I$22,1,$B$6),P193)</f>
        <v>2.3661079984443445E-2</v>
      </c>
      <c r="T193" s="125">
        <v>1.1119783131080974E-2</v>
      </c>
      <c r="U193" s="110">
        <f t="shared" si="19"/>
        <v>20023.834385575698</v>
      </c>
      <c r="V193" s="124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5">
        <f>MIN(S193, S193+(INDEX('Pace of change parameters'!$E$25:$I$25,1,$B$6)-S193)*(1-V193))</f>
        <v>2.3661079984443445E-2</v>
      </c>
      <c r="X193" s="125">
        <v>1.1119783131080974E-2</v>
      </c>
      <c r="Y193" s="101">
        <f t="shared" si="20"/>
        <v>20023.834385575698</v>
      </c>
      <c r="Z193" s="90">
        <v>0</v>
      </c>
      <c r="AA193" s="92">
        <f t="shared" si="23"/>
        <v>19479.226420752333</v>
      </c>
      <c r="AB193" s="92">
        <f>IF(INDEX('Pace of change parameters'!$E$27:$I$27,1,$B$6)=1,MAX(AA193,Y193),Y193)</f>
        <v>20023.834385575698</v>
      </c>
      <c r="AC193" s="90">
        <f t="shared" si="21"/>
        <v>2.3661079984443445E-2</v>
      </c>
      <c r="AD193" s="136">
        <v>1.1119783131080974E-2</v>
      </c>
      <c r="AE193" s="50">
        <v>20024</v>
      </c>
      <c r="AF193" s="50">
        <v>128.62364882951724</v>
      </c>
      <c r="AG193" s="15">
        <f t="shared" si="26"/>
        <v>2.366954654670006E-2</v>
      </c>
      <c r="AH193" s="15">
        <f t="shared" si="26"/>
        <v>1.1128145965968672E-2</v>
      </c>
      <c r="AI193" s="50"/>
      <c r="AJ193" s="50">
        <v>19479.226420752333</v>
      </c>
      <c r="AK193" s="50">
        <v>125.12430975896434</v>
      </c>
      <c r="AL193" s="15">
        <f t="shared" si="27"/>
        <v>2.7966900095544256E-2</v>
      </c>
      <c r="AM193" s="52">
        <f t="shared" si="27"/>
        <v>2.7966900095544256E-2</v>
      </c>
    </row>
    <row r="194" spans="1:39" x14ac:dyDescent="0.2">
      <c r="A194" s="178" t="s">
        <v>435</v>
      </c>
      <c r="B194" s="178" t="s">
        <v>436</v>
      </c>
      <c r="D194" s="61">
        <v>26135</v>
      </c>
      <c r="E194" s="66">
        <v>122.63609191896505</v>
      </c>
      <c r="F194" s="49"/>
      <c r="G194" s="81">
        <v>27344.813637549778</v>
      </c>
      <c r="H194" s="74">
        <v>127.71076631514677</v>
      </c>
      <c r="I194" s="83"/>
      <c r="J194" s="96">
        <f t="shared" si="25"/>
        <v>-4.4242892037430703E-2</v>
      </c>
      <c r="K194" s="119">
        <f t="shared" si="25"/>
        <v>-3.9735681983609328E-2</v>
      </c>
      <c r="L194" s="96">
        <v>1.5888075424361547E-2</v>
      </c>
      <c r="M194" s="90">
        <f>INDEX('Pace of change parameters'!$E$20:$I$20,1,$B$6)</f>
        <v>1.1119783131080974E-2</v>
      </c>
      <c r="N194" s="101">
        <f>IF(INDEX('Pace of change parameters'!$E$28:$I$28,1,$B$6)=1,(1+L194)*D194,D194)</f>
        <v>26550.23485121569</v>
      </c>
      <c r="O194" s="87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0.1419427100536258</v>
      </c>
      <c r="P194" s="51">
        <v>2.8563469001723796E-2</v>
      </c>
      <c r="Q194" s="51">
        <v>2.3735681983609425E-2</v>
      </c>
      <c r="R194" s="9">
        <f>IF(INDEX('Pace of change parameters'!$E$29:$I$29,1,$B$6)=1,D194*(1+P194),D194)</f>
        <v>26881.50626236005</v>
      </c>
      <c r="S194" s="96">
        <f>IF(P194&lt;INDEX('Pace of change parameters'!$E$22:$I$22,1,$B$6),INDEX('Pace of change parameters'!$E$22:$I$22,1,$B$6),P194)</f>
        <v>2.8563469001723796E-2</v>
      </c>
      <c r="T194" s="125">
        <v>2.3735681983609425E-2</v>
      </c>
      <c r="U194" s="110">
        <f t="shared" si="19"/>
        <v>26881.50626236005</v>
      </c>
      <c r="V194" s="124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5">
        <f>MIN(S194, S194+(INDEX('Pace of change parameters'!$E$25:$I$25,1,$B$6)-S194)*(1-V194))</f>
        <v>2.8563469001723796E-2</v>
      </c>
      <c r="X194" s="125">
        <v>2.3735681983609425E-2</v>
      </c>
      <c r="Y194" s="101">
        <f t="shared" si="20"/>
        <v>26881.50626236005</v>
      </c>
      <c r="Z194" s="90">
        <v>0</v>
      </c>
      <c r="AA194" s="92">
        <f t="shared" si="23"/>
        <v>28223.018908611713</v>
      </c>
      <c r="AB194" s="92">
        <f>IF(INDEX('Pace of change parameters'!$E$27:$I$27,1,$B$6)=1,MAX(AA194,Y194),Y194)</f>
        <v>26881.50626236005</v>
      </c>
      <c r="AC194" s="90">
        <f t="shared" si="21"/>
        <v>2.8563469001723796E-2</v>
      </c>
      <c r="AD194" s="136">
        <v>2.3735681983609425E-2</v>
      </c>
      <c r="AE194" s="50">
        <v>26882</v>
      </c>
      <c r="AF194" s="50">
        <v>125.5492491405913</v>
      </c>
      <c r="AG194" s="15">
        <f t="shared" si="26"/>
        <v>2.858236081882537E-2</v>
      </c>
      <c r="AH194" s="15">
        <f t="shared" si="26"/>
        <v>2.3754485127846392E-2</v>
      </c>
      <c r="AI194" s="50"/>
      <c r="AJ194" s="50">
        <v>28223.018908611713</v>
      </c>
      <c r="AK194" s="50">
        <v>131.81232171925123</v>
      </c>
      <c r="AL194" s="15">
        <f t="shared" si="27"/>
        <v>-4.7515076716421967E-2</v>
      </c>
      <c r="AM194" s="52">
        <f t="shared" si="27"/>
        <v>-4.7515076716422078E-2</v>
      </c>
    </row>
    <row r="195" spans="1:39" x14ac:dyDescent="0.2">
      <c r="A195" s="178" t="s">
        <v>437</v>
      </c>
      <c r="B195" s="178" t="s">
        <v>438</v>
      </c>
      <c r="D195" s="61">
        <v>26191</v>
      </c>
      <c r="E195" s="66">
        <v>130.15481600853826</v>
      </c>
      <c r="F195" s="49"/>
      <c r="G195" s="81">
        <v>27104.860082697836</v>
      </c>
      <c r="H195" s="74">
        <v>134.08232977914952</v>
      </c>
      <c r="I195" s="83"/>
      <c r="J195" s="96">
        <f t="shared" si="25"/>
        <v>-3.3715727729625611E-2</v>
      </c>
      <c r="K195" s="119">
        <f t="shared" si="25"/>
        <v>-2.9291807332706421E-2</v>
      </c>
      <c r="L195" s="96">
        <v>1.5748973071026739E-2</v>
      </c>
      <c r="M195" s="90">
        <f>INDEX('Pace of change parameters'!$E$20:$I$20,1,$B$6)</f>
        <v>1.1119783131080974E-2</v>
      </c>
      <c r="N195" s="101">
        <f>IF(INDEX('Pace of change parameters'!$E$28:$I$28,1,$B$6)=1,(1+L195)*D195,D195)</f>
        <v>26603.481353703261</v>
      </c>
      <c r="O195" s="87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2.4437656411535974E-2</v>
      </c>
      <c r="P195" s="51">
        <v>1.7930941408600631E-2</v>
      </c>
      <c r="Q195" s="51">
        <v>1.3291807332706407E-2</v>
      </c>
      <c r="R195" s="9">
        <f>IF(INDEX('Pace of change parameters'!$E$29:$I$29,1,$B$6)=1,D195*(1+P195),D195)</f>
        <v>26660.629286432661</v>
      </c>
      <c r="S195" s="96">
        <f>IF(P195&lt;INDEX('Pace of change parameters'!$E$22:$I$22,1,$B$6),INDEX('Pace of change parameters'!$E$22:$I$22,1,$B$6),P195)</f>
        <v>1.84E-2</v>
      </c>
      <c r="T195" s="125">
        <v>1.375872822929125E-2</v>
      </c>
      <c r="U195" s="110">
        <f t="shared" si="19"/>
        <v>26672.914399999998</v>
      </c>
      <c r="V195" s="124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5">
        <f>MIN(S195, S195+(INDEX('Pace of change parameters'!$E$25:$I$25,1,$B$6)-S195)*(1-V195))</f>
        <v>1.84E-2</v>
      </c>
      <c r="X195" s="125">
        <v>1.375872822929125E-2</v>
      </c>
      <c r="Y195" s="101">
        <f t="shared" si="20"/>
        <v>26672.914399999998</v>
      </c>
      <c r="Z195" s="90">
        <v>0</v>
      </c>
      <c r="AA195" s="92">
        <f t="shared" si="23"/>
        <v>27975.359012093882</v>
      </c>
      <c r="AB195" s="92">
        <f>IF(INDEX('Pace of change parameters'!$E$27:$I$27,1,$B$6)=1,MAX(AA195,Y195),Y195)</f>
        <v>26672.914399999998</v>
      </c>
      <c r="AC195" s="90">
        <f t="shared" si="21"/>
        <v>1.8399999999999972E-2</v>
      </c>
      <c r="AD195" s="136">
        <v>1.375872822929125E-2</v>
      </c>
      <c r="AE195" s="50">
        <v>26673</v>
      </c>
      <c r="AF195" s="50">
        <v>131.94600419583816</v>
      </c>
      <c r="AG195" s="15">
        <f t="shared" si="26"/>
        <v>1.8403268298270437E-2</v>
      </c>
      <c r="AH195" s="15">
        <f t="shared" si="26"/>
        <v>1.376198163256892E-2</v>
      </c>
      <c r="AI195" s="50"/>
      <c r="AJ195" s="50">
        <v>27975.359012093882</v>
      </c>
      <c r="AK195" s="50">
        <v>138.38851413751053</v>
      </c>
      <c r="AL195" s="15">
        <f t="shared" si="27"/>
        <v>-4.6553790838961717E-2</v>
      </c>
      <c r="AM195" s="52">
        <f t="shared" si="27"/>
        <v>-4.6553790838961828E-2</v>
      </c>
    </row>
    <row r="196" spans="1:39" x14ac:dyDescent="0.2">
      <c r="A196" s="178" t="s">
        <v>439</v>
      </c>
      <c r="B196" s="178" t="s">
        <v>440</v>
      </c>
      <c r="D196" s="61">
        <v>18200</v>
      </c>
      <c r="E196" s="66">
        <v>131.28029235374362</v>
      </c>
      <c r="F196" s="49"/>
      <c r="G196" s="81">
        <v>17364.436749760287</v>
      </c>
      <c r="H196" s="74">
        <v>124.75716249169572</v>
      </c>
      <c r="I196" s="83"/>
      <c r="J196" s="96">
        <f t="shared" si="25"/>
        <v>4.8119225649587927E-2</v>
      </c>
      <c r="K196" s="119">
        <f t="shared" si="25"/>
        <v>5.2286616108971673E-2</v>
      </c>
      <c r="L196" s="96">
        <v>1.5140061391794024E-2</v>
      </c>
      <c r="M196" s="90">
        <f>INDEX('Pace of change parameters'!$E$20:$I$20,1,$B$6)</f>
        <v>1.1119783131080974E-2</v>
      </c>
      <c r="N196" s="101">
        <f>IF(INDEX('Pace of change parameters'!$E$28:$I$28,1,$B$6)=1,(1+L196)*D196,D196)</f>
        <v>18475.549117330651</v>
      </c>
      <c r="O196" s="87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1">
        <v>1.5140061391794024E-2</v>
      </c>
      <c r="Q196" s="51">
        <v>1.1119783131080974E-2</v>
      </c>
      <c r="R196" s="9">
        <f>IF(INDEX('Pace of change parameters'!$E$29:$I$29,1,$B$6)=1,D196*(1+P196),D196)</f>
        <v>18475.549117330651</v>
      </c>
      <c r="S196" s="96">
        <f>IF(P196&lt;INDEX('Pace of change parameters'!$E$22:$I$22,1,$B$6),INDEX('Pace of change parameters'!$E$22:$I$22,1,$B$6),P196)</f>
        <v>1.84E-2</v>
      </c>
      <c r="T196" s="125">
        <v>1.4366811343158981E-2</v>
      </c>
      <c r="U196" s="110">
        <f t="shared" si="19"/>
        <v>18534.88</v>
      </c>
      <c r="V196" s="124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5">
        <f>MIN(S196, S196+(INDEX('Pace of change parameters'!$E$25:$I$25,1,$B$6)-S196)*(1-V196))</f>
        <v>1.84E-2</v>
      </c>
      <c r="X196" s="125">
        <v>1.4366811343158981E-2</v>
      </c>
      <c r="Y196" s="101">
        <f t="shared" si="20"/>
        <v>18534.88</v>
      </c>
      <c r="Z196" s="90">
        <v>0</v>
      </c>
      <c r="AA196" s="92">
        <f t="shared" si="23"/>
        <v>17922.112515438959</v>
      </c>
      <c r="AB196" s="92">
        <f>IF(INDEX('Pace of change parameters'!$E$27:$I$27,1,$B$6)=1,MAX(AA196,Y196),Y196)</f>
        <v>18534.88</v>
      </c>
      <c r="AC196" s="90">
        <f t="shared" si="21"/>
        <v>1.8399999999999972E-2</v>
      </c>
      <c r="AD196" s="136">
        <v>1.4366811343158981E-2</v>
      </c>
      <c r="AE196" s="50">
        <v>18535</v>
      </c>
      <c r="AF196" s="50">
        <v>133.16723370341984</v>
      </c>
      <c r="AG196" s="15">
        <f t="shared" si="26"/>
        <v>1.8406593406593341E-2</v>
      </c>
      <c r="AH196" s="15">
        <f t="shared" si="26"/>
        <v>1.4373378637760226E-2</v>
      </c>
      <c r="AI196" s="50"/>
      <c r="AJ196" s="50">
        <v>17922.112515438959</v>
      </c>
      <c r="AK196" s="50">
        <v>128.76386003789833</v>
      </c>
      <c r="AL196" s="15">
        <f t="shared" si="27"/>
        <v>3.4197279145138149E-2</v>
      </c>
      <c r="AM196" s="52">
        <f t="shared" si="27"/>
        <v>3.4197279145138149E-2</v>
      </c>
    </row>
    <row r="197" spans="1:39" x14ac:dyDescent="0.2">
      <c r="A197" s="178" t="s">
        <v>441</v>
      </c>
      <c r="B197" s="178" t="s">
        <v>442</v>
      </c>
      <c r="D197" s="61">
        <v>32447</v>
      </c>
      <c r="E197" s="66">
        <v>117.36497927202713</v>
      </c>
      <c r="F197" s="49"/>
      <c r="G197" s="81">
        <v>35268.037191050527</v>
      </c>
      <c r="H197" s="74">
        <v>126.79118161883839</v>
      </c>
      <c r="I197" s="83"/>
      <c r="J197" s="96">
        <f t="shared" si="25"/>
        <v>-7.9988494277940192E-2</v>
      </c>
      <c r="K197" s="119">
        <f t="shared" si="25"/>
        <v>-7.4344305546015454E-2</v>
      </c>
      <c r="L197" s="96">
        <v>1.7322913038783305E-2</v>
      </c>
      <c r="M197" s="90">
        <f>INDEX('Pace of change parameters'!$E$20:$I$20,1,$B$6)</f>
        <v>1.1119783131080974E-2</v>
      </c>
      <c r="N197" s="101">
        <f>IF(INDEX('Pace of change parameters'!$E$28:$I$28,1,$B$6)=1,(1+L197)*D197,D197)</f>
        <v>33009.076559369401</v>
      </c>
      <c r="O197" s="87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0.53132771361912212</v>
      </c>
      <c r="P197" s="51">
        <v>6.4837153697051786E-2</v>
      </c>
      <c r="Q197" s="51">
        <v>5.8344305546015551E-2</v>
      </c>
      <c r="R197" s="9">
        <f>IF(INDEX('Pace of change parameters'!$E$29:$I$29,1,$B$6)=1,D197*(1+P197),D197)</f>
        <v>34550.771126008236</v>
      </c>
      <c r="S197" s="96">
        <f>IF(P197&lt;INDEX('Pace of change parameters'!$E$22:$I$22,1,$B$6),INDEX('Pace of change parameters'!$E$22:$I$22,1,$B$6),P197)</f>
        <v>6.4837153697051786E-2</v>
      </c>
      <c r="T197" s="125">
        <v>5.8344305546015551E-2</v>
      </c>
      <c r="U197" s="110">
        <f t="shared" si="19"/>
        <v>34550.771126008236</v>
      </c>
      <c r="V197" s="124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5">
        <f>MIN(S197, S197+(INDEX('Pace of change parameters'!$E$25:$I$25,1,$B$6)-S197)*(1-V197))</f>
        <v>6.4837153697051786E-2</v>
      </c>
      <c r="X197" s="125">
        <v>5.8344305546015551E-2</v>
      </c>
      <c r="Y197" s="101">
        <f t="shared" si="20"/>
        <v>34550.771126008236</v>
      </c>
      <c r="Z197" s="90">
        <v>0</v>
      </c>
      <c r="AA197" s="92">
        <f t="shared" si="23"/>
        <v>36400.704488466574</v>
      </c>
      <c r="AB197" s="92">
        <f>IF(INDEX('Pace of change parameters'!$E$27:$I$27,1,$B$6)=1,MAX(AA197,Y197),Y197)</f>
        <v>34550.771126008236</v>
      </c>
      <c r="AC197" s="90">
        <f t="shared" si="21"/>
        <v>6.4837153697051786E-2</v>
      </c>
      <c r="AD197" s="136">
        <v>5.8344305546015551E-2</v>
      </c>
      <c r="AE197" s="50">
        <v>34551</v>
      </c>
      <c r="AF197" s="50">
        <v>124.21338030187087</v>
      </c>
      <c r="AG197" s="15">
        <f t="shared" si="26"/>
        <v>6.4844207476808302E-2</v>
      </c>
      <c r="AH197" s="15">
        <f t="shared" si="26"/>
        <v>5.8351316315325974E-2</v>
      </c>
      <c r="AI197" s="50"/>
      <c r="AJ197" s="50">
        <v>36400.704488466574</v>
      </c>
      <c r="AK197" s="50">
        <v>130.86320366651955</v>
      </c>
      <c r="AL197" s="15">
        <f t="shared" si="27"/>
        <v>-5.0815073896513296E-2</v>
      </c>
      <c r="AM197" s="52">
        <f t="shared" si="27"/>
        <v>-5.0815073896513407E-2</v>
      </c>
    </row>
    <row r="198" spans="1:39" x14ac:dyDescent="0.2">
      <c r="A198" s="178" t="s">
        <v>443</v>
      </c>
      <c r="B198" s="178" t="s">
        <v>444</v>
      </c>
      <c r="D198" s="61">
        <v>35257</v>
      </c>
      <c r="E198" s="66">
        <v>115.39808025201195</v>
      </c>
      <c r="F198" s="49"/>
      <c r="G198" s="81">
        <v>36360.13488857905</v>
      </c>
      <c r="H198" s="74">
        <v>117.96961869686008</v>
      </c>
      <c r="I198" s="83"/>
      <c r="J198" s="96">
        <f t="shared" si="25"/>
        <v>-3.0339130807942927E-2</v>
      </c>
      <c r="K198" s="119">
        <f t="shared" si="25"/>
        <v>-2.1798311067327214E-2</v>
      </c>
      <c r="L198" s="96">
        <v>2.0025774986861089E-2</v>
      </c>
      <c r="M198" s="90">
        <f>INDEX('Pace of change parameters'!$E$20:$I$20,1,$B$6)</f>
        <v>1.1119783131080974E-2</v>
      </c>
      <c r="N198" s="101">
        <f>IF(INDEX('Pace of change parameters'!$E$28:$I$28,1,$B$6)=1,(1+L198)*D198,D198)</f>
        <v>35963.048748711764</v>
      </c>
      <c r="O198" s="87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1">
        <v>2.0025774986861089E-2</v>
      </c>
      <c r="Q198" s="51">
        <v>1.1119783131080974E-2</v>
      </c>
      <c r="R198" s="9">
        <f>IF(INDEX('Pace of change parameters'!$E$29:$I$29,1,$B$6)=1,D198*(1+P198),D198)</f>
        <v>35963.048748711764</v>
      </c>
      <c r="S198" s="96">
        <f>IF(P198&lt;INDEX('Pace of change parameters'!$E$22:$I$22,1,$B$6),INDEX('Pace of change parameters'!$E$22:$I$22,1,$B$6),P198)</f>
        <v>2.0025774986861089E-2</v>
      </c>
      <c r="T198" s="125">
        <v>1.1119783131080974E-2</v>
      </c>
      <c r="U198" s="110">
        <f t="shared" si="19"/>
        <v>35963.048748711764</v>
      </c>
      <c r="V198" s="124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5">
        <f>MIN(S198, S198+(INDEX('Pace of change parameters'!$E$25:$I$25,1,$B$6)-S198)*(1-V198))</f>
        <v>2.0025774986861089E-2</v>
      </c>
      <c r="X198" s="125">
        <v>1.1119783131080974E-2</v>
      </c>
      <c r="Y198" s="101">
        <f t="shared" si="20"/>
        <v>35963.048748711764</v>
      </c>
      <c r="Z198" s="90">
        <v>0</v>
      </c>
      <c r="AA198" s="92">
        <f t="shared" si="23"/>
        <v>37527.875965147396</v>
      </c>
      <c r="AB198" s="92">
        <f>IF(INDEX('Pace of change parameters'!$E$27:$I$27,1,$B$6)=1,MAX(AA198,Y198),Y198)</f>
        <v>35963.048748711764</v>
      </c>
      <c r="AC198" s="90">
        <f t="shared" si="21"/>
        <v>2.0025774986861089E-2</v>
      </c>
      <c r="AD198" s="136">
        <v>1.1119783131080974E-2</v>
      </c>
      <c r="AE198" s="50">
        <v>35963</v>
      </c>
      <c r="AF198" s="50">
        <v>116.68112371408689</v>
      </c>
      <c r="AG198" s="15">
        <f t="shared" si="26"/>
        <v>2.002439231925579E-2</v>
      </c>
      <c r="AH198" s="15">
        <f t="shared" si="26"/>
        <v>1.1118412535745525E-2</v>
      </c>
      <c r="AI198" s="50"/>
      <c r="AJ198" s="50">
        <v>37527.875965147396</v>
      </c>
      <c r="AK198" s="50">
        <v>121.75832767611911</v>
      </c>
      <c r="AL198" s="15">
        <f t="shared" si="27"/>
        <v>-4.1699028386277814E-2</v>
      </c>
      <c r="AM198" s="52">
        <f t="shared" si="27"/>
        <v>-4.1699028386277925E-2</v>
      </c>
    </row>
    <row r="199" spans="1:39" x14ac:dyDescent="0.2">
      <c r="A199" s="178" t="s">
        <v>445</v>
      </c>
      <c r="B199" s="178" t="s">
        <v>446</v>
      </c>
      <c r="D199" s="61">
        <v>10208</v>
      </c>
      <c r="E199" s="66">
        <v>107.17244077184509</v>
      </c>
      <c r="F199" s="49"/>
      <c r="G199" s="81">
        <v>11241.573438296031</v>
      </c>
      <c r="H199" s="74">
        <v>117.4127247420552</v>
      </c>
      <c r="I199" s="83"/>
      <c r="J199" s="96">
        <f t="shared" si="25"/>
        <v>-9.194206166683172E-2</v>
      </c>
      <c r="K199" s="119">
        <f t="shared" si="25"/>
        <v>-8.7216134304923587E-2</v>
      </c>
      <c r="L199" s="96">
        <v>1.6382089034201019E-2</v>
      </c>
      <c r="M199" s="90">
        <f>INDEX('Pace of change parameters'!$E$20:$I$20,1,$B$6)</f>
        <v>1.1119783131080974E-2</v>
      </c>
      <c r="N199" s="101">
        <f>IF(INDEX('Pace of change parameters'!$E$28:$I$28,1,$B$6)=1,(1+L199)*D199,D199)</f>
        <v>10375.228364861125</v>
      </c>
      <c r="O199" s="87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0.67614991604344299</v>
      </c>
      <c r="P199" s="51">
        <v>7.6791207685066754E-2</v>
      </c>
      <c r="Q199" s="51">
        <v>7.1216134304923573E-2</v>
      </c>
      <c r="R199" s="9">
        <f>IF(INDEX('Pace of change parameters'!$E$29:$I$29,1,$B$6)=1,D199*(1+P199),D199)</f>
        <v>10991.884648049161</v>
      </c>
      <c r="S199" s="96">
        <f>IF(P199&lt;INDEX('Pace of change parameters'!$E$22:$I$22,1,$B$6),INDEX('Pace of change parameters'!$E$22:$I$22,1,$B$6),P199)</f>
        <v>7.6791207685066754E-2</v>
      </c>
      <c r="T199" s="125">
        <v>7.1216134304923573E-2</v>
      </c>
      <c r="U199" s="110">
        <f t="shared" si="19"/>
        <v>10991.884648049161</v>
      </c>
      <c r="V199" s="124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5">
        <f>MIN(S199, S199+(INDEX('Pace of change parameters'!$E$25:$I$25,1,$B$6)-S199)*(1-V199))</f>
        <v>7.6791207685066754E-2</v>
      </c>
      <c r="X199" s="125">
        <v>7.1216134304923573E-2</v>
      </c>
      <c r="Y199" s="101">
        <f t="shared" si="20"/>
        <v>10991.884648049161</v>
      </c>
      <c r="Z199" s="90">
        <v>0</v>
      </c>
      <c r="AA199" s="92">
        <f t="shared" si="23"/>
        <v>11602.607496871024</v>
      </c>
      <c r="AB199" s="92">
        <f>IF(INDEX('Pace of change parameters'!$E$27:$I$27,1,$B$6)=1,MAX(AA199,Y199),Y199)</f>
        <v>10991.884648049161</v>
      </c>
      <c r="AC199" s="90">
        <f t="shared" si="21"/>
        <v>7.6791207685066754E-2</v>
      </c>
      <c r="AD199" s="136">
        <v>7.1216134304923573E-2</v>
      </c>
      <c r="AE199" s="50">
        <v>10992</v>
      </c>
      <c r="AF199" s="50">
        <v>114.80605250222844</v>
      </c>
      <c r="AG199" s="15">
        <f t="shared" si="26"/>
        <v>7.6802507836990497E-2</v>
      </c>
      <c r="AH199" s="15">
        <f t="shared" si="26"/>
        <v>7.1227375950448257E-2</v>
      </c>
      <c r="AI199" s="50"/>
      <c r="AJ199" s="50">
        <v>11602.607496871024</v>
      </c>
      <c r="AK199" s="50">
        <v>121.18354853061537</v>
      </c>
      <c r="AL199" s="15">
        <f t="shared" si="27"/>
        <v>-5.2626747654412331E-2</v>
      </c>
      <c r="AM199" s="52">
        <f t="shared" si="27"/>
        <v>-5.2626747654412331E-2</v>
      </c>
    </row>
    <row r="200" spans="1:39" x14ac:dyDescent="0.2">
      <c r="A200" s="178" t="s">
        <v>447</v>
      </c>
      <c r="B200" s="178" t="s">
        <v>448</v>
      </c>
      <c r="D200" s="61">
        <v>14196</v>
      </c>
      <c r="E200" s="66">
        <v>128.45267538420441</v>
      </c>
      <c r="F200" s="49"/>
      <c r="G200" s="81">
        <v>14042.420119361394</v>
      </c>
      <c r="H200" s="74">
        <v>125.63053042600478</v>
      </c>
      <c r="I200" s="83"/>
      <c r="J200" s="96">
        <f t="shared" si="25"/>
        <v>1.0936852717207568E-2</v>
      </c>
      <c r="K200" s="119">
        <f t="shared" si="25"/>
        <v>2.2463846555689226E-2</v>
      </c>
      <c r="L200" s="96">
        <v>2.2648862794951485E-2</v>
      </c>
      <c r="M200" s="90">
        <f>INDEX('Pace of change parameters'!$E$20:$I$20,1,$B$6)</f>
        <v>1.1119783131080974E-2</v>
      </c>
      <c r="N200" s="101">
        <f>IF(INDEX('Pace of change parameters'!$E$28:$I$28,1,$B$6)=1,(1+L200)*D200,D200)</f>
        <v>14517.523256237131</v>
      </c>
      <c r="O200" s="87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1">
        <v>2.2648862794951485E-2</v>
      </c>
      <c r="Q200" s="51">
        <v>1.1119783131080974E-2</v>
      </c>
      <c r="R200" s="9">
        <f>IF(INDEX('Pace of change parameters'!$E$29:$I$29,1,$B$6)=1,D200*(1+P200),D200)</f>
        <v>14517.523256237131</v>
      </c>
      <c r="S200" s="96">
        <f>IF(P200&lt;INDEX('Pace of change parameters'!$E$22:$I$22,1,$B$6),INDEX('Pace of change parameters'!$E$22:$I$22,1,$B$6),P200)</f>
        <v>2.2648862794951485E-2</v>
      </c>
      <c r="T200" s="125">
        <v>1.1119783131080974E-2</v>
      </c>
      <c r="U200" s="110">
        <f t="shared" si="19"/>
        <v>14517.523256237131</v>
      </c>
      <c r="V200" s="124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5">
        <f>MIN(S200, S200+(INDEX('Pace of change parameters'!$E$25:$I$25,1,$B$6)-S200)*(1-V200))</f>
        <v>2.2648862794951485E-2</v>
      </c>
      <c r="X200" s="125">
        <v>1.1119783131080974E-2</v>
      </c>
      <c r="Y200" s="101">
        <f t="shared" si="20"/>
        <v>14517.523256237131</v>
      </c>
      <c r="Z200" s="90">
        <v>0</v>
      </c>
      <c r="AA200" s="92">
        <f t="shared" si="23"/>
        <v>14493.406091719784</v>
      </c>
      <c r="AB200" s="92">
        <f>IF(INDEX('Pace of change parameters'!$E$27:$I$27,1,$B$6)=1,MAX(AA200,Y200),Y200)</f>
        <v>14517.523256237131</v>
      </c>
      <c r="AC200" s="90">
        <f t="shared" si="21"/>
        <v>2.2648862794951485E-2</v>
      </c>
      <c r="AD200" s="136">
        <v>1.1119783131080974E-2</v>
      </c>
      <c r="AE200" s="50">
        <v>14518</v>
      </c>
      <c r="AF200" s="50">
        <v>129.88530646579767</v>
      </c>
      <c r="AG200" s="15">
        <f t="shared" si="26"/>
        <v>2.2682445759368841E-2</v>
      </c>
      <c r="AH200" s="15">
        <f t="shared" si="26"/>
        <v>1.1152987489814636E-2</v>
      </c>
      <c r="AI200" s="50"/>
      <c r="AJ200" s="50">
        <v>14493.406091719784</v>
      </c>
      <c r="AK200" s="50">
        <v>129.66527703239308</v>
      </c>
      <c r="AL200" s="15">
        <f t="shared" si="27"/>
        <v>1.6969032761917635E-3</v>
      </c>
      <c r="AM200" s="52">
        <f t="shared" si="27"/>
        <v>1.6969032761917635E-3</v>
      </c>
    </row>
    <row r="201" spans="1:39" x14ac:dyDescent="0.2">
      <c r="A201" s="178" t="s">
        <v>449</v>
      </c>
      <c r="B201" s="178" t="s">
        <v>450</v>
      </c>
      <c r="D201" s="61">
        <v>19295</v>
      </c>
      <c r="E201" s="66">
        <v>133.14357242407996</v>
      </c>
      <c r="F201" s="49"/>
      <c r="G201" s="81">
        <v>21707.638325523323</v>
      </c>
      <c r="H201" s="74">
        <v>148.52906058469043</v>
      </c>
      <c r="I201" s="83"/>
      <c r="J201" s="96">
        <f t="shared" si="25"/>
        <v>-0.11114236792339593</v>
      </c>
      <c r="K201" s="119">
        <f t="shared" si="25"/>
        <v>-0.1035857097597257</v>
      </c>
      <c r="L201" s="96">
        <v>1.9715857786811064E-2</v>
      </c>
      <c r="M201" s="90">
        <f>INDEX('Pace of change parameters'!$E$20:$I$20,1,$B$6)</f>
        <v>1.1119783131080974E-2</v>
      </c>
      <c r="N201" s="101">
        <f>IF(INDEX('Pace of change parameters'!$E$28:$I$28,1,$B$6)=1,(1+L201)*D201,D201)</f>
        <v>19675.417475996521</v>
      </c>
      <c r="O201" s="87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0.86032560813186398</v>
      </c>
      <c r="P201" s="51">
        <v>9.6831862502034127E-2</v>
      </c>
      <c r="Q201" s="51">
        <v>8.7585709759725683E-2</v>
      </c>
      <c r="R201" s="9">
        <f>IF(INDEX('Pace of change parameters'!$E$29:$I$29,1,$B$6)=1,D201*(1+P201),D201)</f>
        <v>21163.37078697675</v>
      </c>
      <c r="S201" s="96">
        <f>IF(P201&lt;INDEX('Pace of change parameters'!$E$22:$I$22,1,$B$6),INDEX('Pace of change parameters'!$E$22:$I$22,1,$B$6),P201)</f>
        <v>9.6831862502034127E-2</v>
      </c>
      <c r="T201" s="125">
        <v>8.7585709759725683E-2</v>
      </c>
      <c r="U201" s="110">
        <f t="shared" ref="U201:U217" si="28">D201*(1+S201)</f>
        <v>21163.37078697675</v>
      </c>
      <c r="V201" s="124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5">
        <f>MIN(S201, S201+(INDEX('Pace of change parameters'!$E$25:$I$25,1,$B$6)-S201)*(1-V201))</f>
        <v>9.6831862502034127E-2</v>
      </c>
      <c r="X201" s="125">
        <v>8.7585709759725683E-2</v>
      </c>
      <c r="Y201" s="101">
        <f t="shared" ref="Y201:Y217" si="29">D201*(1+W201)</f>
        <v>21163.37078697675</v>
      </c>
      <c r="Z201" s="90">
        <v>0</v>
      </c>
      <c r="AA201" s="92">
        <f t="shared" si="23"/>
        <v>22404.800231706598</v>
      </c>
      <c r="AB201" s="92">
        <f>IF(INDEX('Pace of change parameters'!$E$27:$I$27,1,$B$6)=1,MAX(AA201,Y201),Y201)</f>
        <v>21163.37078697675</v>
      </c>
      <c r="AC201" s="90">
        <f t="shared" ref="AC201:AC217" si="30">AB201/D201-1</f>
        <v>9.6831862502034127E-2</v>
      </c>
      <c r="AD201" s="136">
        <v>8.7585709759725683E-2</v>
      </c>
      <c r="AE201" s="50">
        <v>21163</v>
      </c>
      <c r="AF201" s="50">
        <v>144.80250969807076</v>
      </c>
      <c r="AG201" s="15">
        <f t="shared" si="26"/>
        <v>9.6812645763151073E-2</v>
      </c>
      <c r="AH201" s="15">
        <f t="shared" si="26"/>
        <v>8.7566655015501205E-2</v>
      </c>
      <c r="AI201" s="50"/>
      <c r="AJ201" s="50">
        <v>22404.800231706598</v>
      </c>
      <c r="AK201" s="50">
        <v>153.29921574611504</v>
      </c>
      <c r="AL201" s="15">
        <f t="shared" si="27"/>
        <v>-5.5425632849394502E-2</v>
      </c>
      <c r="AM201" s="52">
        <f t="shared" si="27"/>
        <v>-5.5425632849394391E-2</v>
      </c>
    </row>
    <row r="202" spans="1:39" x14ac:dyDescent="0.2">
      <c r="A202" s="178" t="s">
        <v>451</v>
      </c>
      <c r="B202" s="178" t="s">
        <v>452</v>
      </c>
      <c r="D202" s="61">
        <v>68538</v>
      </c>
      <c r="E202" s="66">
        <v>123.34000068911203</v>
      </c>
      <c r="F202" s="49"/>
      <c r="G202" s="81">
        <v>66154.902450777445</v>
      </c>
      <c r="H202" s="74">
        <v>118.25335349956123</v>
      </c>
      <c r="I202" s="83"/>
      <c r="J202" s="96">
        <f t="shared" si="25"/>
        <v>3.6022992415349675E-2</v>
      </c>
      <c r="K202" s="119">
        <f t="shared" si="25"/>
        <v>4.3014824011478714E-2</v>
      </c>
      <c r="L202" s="96">
        <v>1.7943549880393261E-2</v>
      </c>
      <c r="M202" s="90">
        <f>INDEX('Pace of change parameters'!$E$20:$I$20,1,$B$6)</f>
        <v>1.1119783131080974E-2</v>
      </c>
      <c r="N202" s="101">
        <f>IF(INDEX('Pace of change parameters'!$E$28:$I$28,1,$B$6)=1,(1+L202)*D202,D202)</f>
        <v>69767.815021702394</v>
      </c>
      <c r="O202" s="87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1">
        <v>1.7943549880393261E-2</v>
      </c>
      <c r="Q202" s="51">
        <v>1.1119783131080974E-2</v>
      </c>
      <c r="R202" s="9">
        <f>IF(INDEX('Pace of change parameters'!$E$29:$I$29,1,$B$6)=1,D202*(1+P202),D202)</f>
        <v>69767.815021702394</v>
      </c>
      <c r="S202" s="96">
        <f>IF(P202&lt;INDEX('Pace of change parameters'!$E$22:$I$22,1,$B$6),INDEX('Pace of change parameters'!$E$22:$I$22,1,$B$6),P202)</f>
        <v>1.84E-2</v>
      </c>
      <c r="T202" s="125">
        <v>1.1573173445309282E-2</v>
      </c>
      <c r="U202" s="110">
        <f t="shared" si="28"/>
        <v>69799.099199999997</v>
      </c>
      <c r="V202" s="124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5">
        <f>MIN(S202, S202+(INDEX('Pace of change parameters'!$E$25:$I$25,1,$B$6)-S202)*(1-V202))</f>
        <v>1.84E-2</v>
      </c>
      <c r="X202" s="125">
        <v>1.1573173445309282E-2</v>
      </c>
      <c r="Y202" s="101">
        <f t="shared" si="29"/>
        <v>69799.099199999997</v>
      </c>
      <c r="Z202" s="90">
        <v>0</v>
      </c>
      <c r="AA202" s="92">
        <f t="shared" ref="AA202:AA217" si="31">(1+Z202)*AJ202</f>
        <v>68279.531450226234</v>
      </c>
      <c r="AB202" s="92">
        <f>IF(INDEX('Pace of change parameters'!$E$27:$I$27,1,$B$6)=1,MAX(AA202,Y202),Y202)</f>
        <v>69799.099199999997</v>
      </c>
      <c r="AC202" s="90">
        <f t="shared" si="30"/>
        <v>1.8399999999999972E-2</v>
      </c>
      <c r="AD202" s="136">
        <v>1.1573173445309282E-2</v>
      </c>
      <c r="AE202" s="50">
        <v>69799</v>
      </c>
      <c r="AF202" s="50">
        <v>124.76725858763434</v>
      </c>
      <c r="AG202" s="15">
        <f t="shared" si="26"/>
        <v>1.8398552627739262E-2</v>
      </c>
      <c r="AH202" s="15">
        <f t="shared" si="26"/>
        <v>1.1571735775483205E-2</v>
      </c>
      <c r="AI202" s="50"/>
      <c r="AJ202" s="50">
        <v>68279.531450226234</v>
      </c>
      <c r="AK202" s="50">
        <v>122.05117489781928</v>
      </c>
      <c r="AL202" s="15">
        <f t="shared" si="27"/>
        <v>2.2253646407656147E-2</v>
      </c>
      <c r="AM202" s="52">
        <f t="shared" si="27"/>
        <v>2.2253646407656147E-2</v>
      </c>
    </row>
    <row r="203" spans="1:39" x14ac:dyDescent="0.2">
      <c r="A203" s="178" t="s">
        <v>453</v>
      </c>
      <c r="B203" s="178" t="s">
        <v>454</v>
      </c>
      <c r="D203" s="61">
        <v>58314</v>
      </c>
      <c r="E203" s="66">
        <v>121.17326478392533</v>
      </c>
      <c r="F203" s="49"/>
      <c r="G203" s="81">
        <v>56798.963674237362</v>
      </c>
      <c r="H203" s="74">
        <v>116.91340817436598</v>
      </c>
      <c r="I203" s="83"/>
      <c r="J203" s="96">
        <f t="shared" si="25"/>
        <v>2.6673661414879257E-2</v>
      </c>
      <c r="K203" s="119">
        <f t="shared" si="25"/>
        <v>3.6435997171565981E-2</v>
      </c>
      <c r="L203" s="96">
        <v>2.0734221666058872E-2</v>
      </c>
      <c r="M203" s="90">
        <f>INDEX('Pace of change parameters'!$E$20:$I$20,1,$B$6)</f>
        <v>1.1119783131080974E-2</v>
      </c>
      <c r="N203" s="101">
        <f>IF(INDEX('Pace of change parameters'!$E$28:$I$28,1,$B$6)=1,(1+L203)*D203,D203)</f>
        <v>59523.095402234554</v>
      </c>
      <c r="O203" s="87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1">
        <v>2.0734221666058872E-2</v>
      </c>
      <c r="Q203" s="51">
        <v>1.1119783131080974E-2</v>
      </c>
      <c r="R203" s="9">
        <f>IF(INDEX('Pace of change parameters'!$E$29:$I$29,1,$B$6)=1,D203*(1+P203),D203)</f>
        <v>59523.095402234554</v>
      </c>
      <c r="S203" s="96">
        <f>IF(P203&lt;INDEX('Pace of change parameters'!$E$22:$I$22,1,$B$6),INDEX('Pace of change parameters'!$E$22:$I$22,1,$B$6),P203)</f>
        <v>2.0734221666058872E-2</v>
      </c>
      <c r="T203" s="125">
        <v>1.1119783131080974E-2</v>
      </c>
      <c r="U203" s="110">
        <f t="shared" si="28"/>
        <v>59523.095402234554</v>
      </c>
      <c r="V203" s="124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5">
        <f>MIN(S203, S203+(INDEX('Pace of change parameters'!$E$25:$I$25,1,$B$6)-S203)*(1-V203))</f>
        <v>2.0734221666058872E-2</v>
      </c>
      <c r="X203" s="125">
        <v>1.1119783131080974E-2</v>
      </c>
      <c r="Y203" s="101">
        <f t="shared" si="29"/>
        <v>59523.095402234554</v>
      </c>
      <c r="Z203" s="90">
        <v>0</v>
      </c>
      <c r="AA203" s="92">
        <f t="shared" si="31"/>
        <v>58623.117605243649</v>
      </c>
      <c r="AB203" s="92">
        <f>IF(INDEX('Pace of change parameters'!$E$27:$I$27,1,$B$6)=1,MAX(AA203,Y203),Y203)</f>
        <v>59523.095402234554</v>
      </c>
      <c r="AC203" s="90">
        <f t="shared" si="30"/>
        <v>2.0734221666058872E-2</v>
      </c>
      <c r="AD203" s="136">
        <v>1.1119783131080974E-2</v>
      </c>
      <c r="AE203" s="50">
        <v>59523</v>
      </c>
      <c r="AF203" s="50">
        <v>122.52048883629962</v>
      </c>
      <c r="AG203" s="15">
        <f t="shared" si="26"/>
        <v>2.0732585656960678E-2</v>
      </c>
      <c r="AH203" s="15">
        <f t="shared" si="26"/>
        <v>1.111816253178155E-2</v>
      </c>
      <c r="AI203" s="50"/>
      <c r="AJ203" s="50">
        <v>58623.117605243649</v>
      </c>
      <c r="AK203" s="50">
        <v>120.66819592598381</v>
      </c>
      <c r="AL203" s="15">
        <f t="shared" si="27"/>
        <v>1.5350299191113859E-2</v>
      </c>
      <c r="AM203" s="52">
        <f t="shared" si="27"/>
        <v>1.5350299191113859E-2</v>
      </c>
    </row>
    <row r="204" spans="1:39" x14ac:dyDescent="0.2">
      <c r="A204" s="178" t="s">
        <v>455</v>
      </c>
      <c r="B204" s="178" t="s">
        <v>456</v>
      </c>
      <c r="D204" s="61">
        <v>17298</v>
      </c>
      <c r="E204" s="66">
        <v>112.80244346653281</v>
      </c>
      <c r="F204" s="49"/>
      <c r="G204" s="81">
        <v>18846.424513709193</v>
      </c>
      <c r="H204" s="74">
        <v>121.91493343084142</v>
      </c>
      <c r="I204" s="83"/>
      <c r="J204" s="96">
        <f t="shared" si="25"/>
        <v>-8.2160120747722942E-2</v>
      </c>
      <c r="K204" s="119">
        <f t="shared" si="25"/>
        <v>-7.4744657671308556E-2</v>
      </c>
      <c r="L204" s="96">
        <v>1.9288878402631715E-2</v>
      </c>
      <c r="M204" s="90">
        <f>INDEX('Pace of change parameters'!$E$20:$I$20,1,$B$6)</f>
        <v>1.1119783131080974E-2</v>
      </c>
      <c r="N204" s="101">
        <f>IF(INDEX('Pace of change parameters'!$E$28:$I$28,1,$B$6)=1,(1+L204)*D204,D204)</f>
        <v>17631.659018608723</v>
      </c>
      <c r="O204" s="87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0.53583211447902934</v>
      </c>
      <c r="P204" s="51">
        <v>6.7298526481964771E-2</v>
      </c>
      <c r="Q204" s="51">
        <v>5.8744657671308653E-2</v>
      </c>
      <c r="R204" s="9">
        <f>IF(INDEX('Pace of change parameters'!$E$29:$I$29,1,$B$6)=1,D204*(1+P204),D204)</f>
        <v>18462.129911085027</v>
      </c>
      <c r="S204" s="96">
        <f>IF(P204&lt;INDEX('Pace of change parameters'!$E$22:$I$22,1,$B$6),INDEX('Pace of change parameters'!$E$22:$I$22,1,$B$6),P204)</f>
        <v>6.7298526481964771E-2</v>
      </c>
      <c r="T204" s="125">
        <v>5.8744657671308653E-2</v>
      </c>
      <c r="U204" s="110">
        <f t="shared" si="28"/>
        <v>18462.129911085027</v>
      </c>
      <c r="V204" s="124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5">
        <f>MIN(S204, S204+(INDEX('Pace of change parameters'!$E$25:$I$25,1,$B$6)-S204)*(1-V204))</f>
        <v>6.7298526481964771E-2</v>
      </c>
      <c r="X204" s="125">
        <v>5.8744657671308653E-2</v>
      </c>
      <c r="Y204" s="101">
        <f t="shared" si="29"/>
        <v>18462.129911085027</v>
      </c>
      <c r="Z204" s="90">
        <v>0</v>
      </c>
      <c r="AA204" s="92">
        <f t="shared" si="31"/>
        <v>19451.695757023957</v>
      </c>
      <c r="AB204" s="92">
        <f>IF(INDEX('Pace of change parameters'!$E$27:$I$27,1,$B$6)=1,MAX(AA204,Y204),Y204)</f>
        <v>18462.129911085027</v>
      </c>
      <c r="AC204" s="90">
        <f t="shared" si="30"/>
        <v>6.7298526481964771E-2</v>
      </c>
      <c r="AD204" s="136">
        <v>5.8744657671308653E-2</v>
      </c>
      <c r="AE204" s="50">
        <v>18462</v>
      </c>
      <c r="AF204" s="50">
        <v>119.4281440154832</v>
      </c>
      <c r="AG204" s="15">
        <f t="shared" si="26"/>
        <v>6.7291016302462703E-2</v>
      </c>
      <c r="AH204" s="15">
        <f t="shared" si="26"/>
        <v>5.873720768217372E-2</v>
      </c>
      <c r="AI204" s="50"/>
      <c r="AJ204" s="50">
        <v>19451.695757023957</v>
      </c>
      <c r="AK204" s="50">
        <v>125.83035002790709</v>
      </c>
      <c r="AL204" s="15">
        <f t="shared" si="27"/>
        <v>-5.0879664651683698E-2</v>
      </c>
      <c r="AM204" s="52">
        <f t="shared" si="27"/>
        <v>-5.0879664651683698E-2</v>
      </c>
    </row>
    <row r="205" spans="1:39" x14ac:dyDescent="0.2">
      <c r="A205" s="178" t="s">
        <v>457</v>
      </c>
      <c r="B205" s="178" t="s">
        <v>458</v>
      </c>
      <c r="D205" s="61">
        <v>18129</v>
      </c>
      <c r="E205" s="66">
        <v>112.42712028590876</v>
      </c>
      <c r="F205" s="49"/>
      <c r="G205" s="81">
        <v>18666.083559224706</v>
      </c>
      <c r="H205" s="74">
        <v>114.66011942018213</v>
      </c>
      <c r="I205" s="83"/>
      <c r="J205" s="96">
        <f t="shared" si="25"/>
        <v>-2.8773232345211563E-2</v>
      </c>
      <c r="K205" s="119">
        <f t="shared" si="25"/>
        <v>-1.9474941641132837E-2</v>
      </c>
      <c r="L205" s="96">
        <v>2.079999993863435E-2</v>
      </c>
      <c r="M205" s="90">
        <f>INDEX('Pace of change parameters'!$E$20:$I$20,1,$B$6)</f>
        <v>1.1119783131080974E-2</v>
      </c>
      <c r="N205" s="101">
        <f>IF(INDEX('Pace of change parameters'!$E$28:$I$28,1,$B$6)=1,(1+L205)*D205,D205)</f>
        <v>18506.083198887503</v>
      </c>
      <c r="O205" s="87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1">
        <v>2.079999993863435E-2</v>
      </c>
      <c r="Q205" s="51">
        <v>1.1119783131080974E-2</v>
      </c>
      <c r="R205" s="9">
        <f>IF(INDEX('Pace of change parameters'!$E$29:$I$29,1,$B$6)=1,D205*(1+P205),D205)</f>
        <v>18506.083198887503</v>
      </c>
      <c r="S205" s="96">
        <f>IF(P205&lt;INDEX('Pace of change parameters'!$E$22:$I$22,1,$B$6),INDEX('Pace of change parameters'!$E$22:$I$22,1,$B$6),P205)</f>
        <v>2.079999993863435E-2</v>
      </c>
      <c r="T205" s="125">
        <v>1.1119783131080974E-2</v>
      </c>
      <c r="U205" s="110">
        <f t="shared" si="28"/>
        <v>18506.083198887503</v>
      </c>
      <c r="V205" s="124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5">
        <f>MIN(S205, S205+(INDEX('Pace of change parameters'!$E$25:$I$25,1,$B$6)-S205)*(1-V205))</f>
        <v>2.079999993863435E-2</v>
      </c>
      <c r="X205" s="125">
        <v>1.1119783131080974E-2</v>
      </c>
      <c r="Y205" s="101">
        <f t="shared" si="29"/>
        <v>18506.083198887503</v>
      </c>
      <c r="Z205" s="90">
        <v>0</v>
      </c>
      <c r="AA205" s="92">
        <f t="shared" si="31"/>
        <v>19265.562977482045</v>
      </c>
      <c r="AB205" s="92">
        <f>IF(INDEX('Pace of change parameters'!$E$27:$I$27,1,$B$6)=1,MAX(AA205,Y205),Y205)</f>
        <v>18506.083198887503</v>
      </c>
      <c r="AC205" s="90">
        <f t="shared" si="30"/>
        <v>2.079999993863435E-2</v>
      </c>
      <c r="AD205" s="136">
        <v>1.1119783131080974E-2</v>
      </c>
      <c r="AE205" s="50">
        <v>18506</v>
      </c>
      <c r="AF205" s="50">
        <v>113.67677441587664</v>
      </c>
      <c r="AG205" s="15">
        <f t="shared" si="26"/>
        <v>2.0795410667990621E-2</v>
      </c>
      <c r="AH205" s="15">
        <f t="shared" si="26"/>
        <v>1.1115237380357579E-2</v>
      </c>
      <c r="AI205" s="50"/>
      <c r="AJ205" s="50">
        <v>19265.562977482045</v>
      </c>
      <c r="AK205" s="50">
        <v>118.34254061310335</v>
      </c>
      <c r="AL205" s="15">
        <f t="shared" si="27"/>
        <v>-3.9425942463754415E-2</v>
      </c>
      <c r="AM205" s="52">
        <f t="shared" si="27"/>
        <v>-3.9425942463754304E-2</v>
      </c>
    </row>
    <row r="206" spans="1:39" x14ac:dyDescent="0.2">
      <c r="A206" s="178" t="s">
        <v>459</v>
      </c>
      <c r="B206" s="178" t="s">
        <v>460</v>
      </c>
      <c r="D206" s="61">
        <v>24864</v>
      </c>
      <c r="E206" s="66">
        <v>121.6039729695279</v>
      </c>
      <c r="F206" s="49"/>
      <c r="G206" s="81">
        <v>23904.380279132809</v>
      </c>
      <c r="H206" s="74">
        <v>116.39985287420986</v>
      </c>
      <c r="I206" s="83"/>
      <c r="J206" s="96">
        <f t="shared" si="25"/>
        <v>4.014409533573593E-2</v>
      </c>
      <c r="K206" s="119">
        <f t="shared" si="25"/>
        <v>4.4708992037489903E-2</v>
      </c>
      <c r="L206" s="96">
        <v>1.5557300378731043E-2</v>
      </c>
      <c r="M206" s="90">
        <f>INDEX('Pace of change parameters'!$E$20:$I$20,1,$B$6)</f>
        <v>1.1119783131080974E-2</v>
      </c>
      <c r="N206" s="101">
        <f>IF(INDEX('Pace of change parameters'!$E$28:$I$28,1,$B$6)=1,(1+L206)*D206,D206)</f>
        <v>25250.81671661677</v>
      </c>
      <c r="O206" s="87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1">
        <v>1.5557300378731043E-2</v>
      </c>
      <c r="Q206" s="51">
        <v>1.1119783131080974E-2</v>
      </c>
      <c r="R206" s="9">
        <f>IF(INDEX('Pace of change parameters'!$E$29:$I$29,1,$B$6)=1,D206*(1+P206),D206)</f>
        <v>25250.81671661677</v>
      </c>
      <c r="S206" s="96">
        <f>IF(P206&lt;INDEX('Pace of change parameters'!$E$22:$I$22,1,$B$6),INDEX('Pace of change parameters'!$E$22:$I$22,1,$B$6),P206)</f>
        <v>1.84E-2</v>
      </c>
      <c r="T206" s="125">
        <v>1.3950061465442198E-2</v>
      </c>
      <c r="U206" s="110">
        <f t="shared" si="28"/>
        <v>25321.497599999999</v>
      </c>
      <c r="V206" s="124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5">
        <f>MIN(S206, S206+(INDEX('Pace of change parameters'!$E$25:$I$25,1,$B$6)-S206)*(1-V206))</f>
        <v>1.84E-2</v>
      </c>
      <c r="X206" s="125">
        <v>1.3950061465442198E-2</v>
      </c>
      <c r="Y206" s="101">
        <f t="shared" si="29"/>
        <v>25321.497599999999</v>
      </c>
      <c r="Z206" s="90">
        <v>0</v>
      </c>
      <c r="AA206" s="92">
        <f t="shared" si="31"/>
        <v>24672.092688544737</v>
      </c>
      <c r="AB206" s="92">
        <f>IF(INDEX('Pace of change parameters'!$E$27:$I$27,1,$B$6)=1,MAX(AA206,Y206),Y206)</f>
        <v>25321.497599999999</v>
      </c>
      <c r="AC206" s="90">
        <f t="shared" si="30"/>
        <v>1.8399999999999972E-2</v>
      </c>
      <c r="AD206" s="136">
        <v>1.3950061465442198E-2</v>
      </c>
      <c r="AE206" s="50">
        <v>25321</v>
      </c>
      <c r="AF206" s="50">
        <v>123.29793285629535</v>
      </c>
      <c r="AG206" s="15">
        <f t="shared" si="26"/>
        <v>1.837998712998723E-2</v>
      </c>
      <c r="AH206" s="15">
        <f t="shared" si="26"/>
        <v>1.3930136042445973E-2</v>
      </c>
      <c r="AI206" s="50"/>
      <c r="AJ206" s="50">
        <v>24672.092688544737</v>
      </c>
      <c r="AK206" s="50">
        <v>120.1381472981511</v>
      </c>
      <c r="AL206" s="15">
        <f t="shared" si="27"/>
        <v>2.6301267575755682E-2</v>
      </c>
      <c r="AM206" s="52">
        <f t="shared" si="27"/>
        <v>2.6301267575755904E-2</v>
      </c>
    </row>
    <row r="207" spans="1:39" x14ac:dyDescent="0.2">
      <c r="A207" s="178" t="s">
        <v>461</v>
      </c>
      <c r="B207" s="178" t="s">
        <v>462</v>
      </c>
      <c r="D207" s="61">
        <v>62585</v>
      </c>
      <c r="E207" s="66">
        <v>126.76374317271072</v>
      </c>
      <c r="F207" s="49"/>
      <c r="G207" s="81">
        <v>62777.731976177573</v>
      </c>
      <c r="H207" s="74">
        <v>125.92098157228887</v>
      </c>
      <c r="I207" s="83"/>
      <c r="J207" s="96">
        <f t="shared" si="25"/>
        <v>-3.0700691170351124E-3</v>
      </c>
      <c r="K207" s="119">
        <f t="shared" si="25"/>
        <v>6.6927813768513644E-3</v>
      </c>
      <c r="L207" s="96">
        <v>2.102159364787104E-2</v>
      </c>
      <c r="M207" s="90">
        <f>INDEX('Pace of change parameters'!$E$20:$I$20,1,$B$6)</f>
        <v>1.1119783131080974E-2</v>
      </c>
      <c r="N207" s="101">
        <f>IF(INDEX('Pace of change parameters'!$E$28:$I$28,1,$B$6)=1,(1+L207)*D207,D207)</f>
        <v>63900.636438452006</v>
      </c>
      <c r="O207" s="87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1">
        <v>2.102159364787104E-2</v>
      </c>
      <c r="Q207" s="51">
        <v>1.1119783131080974E-2</v>
      </c>
      <c r="R207" s="9">
        <f>IF(INDEX('Pace of change parameters'!$E$29:$I$29,1,$B$6)=1,D207*(1+P207),D207)</f>
        <v>63900.636438452006</v>
      </c>
      <c r="S207" s="96">
        <f>IF(P207&lt;INDEX('Pace of change parameters'!$E$22:$I$22,1,$B$6),INDEX('Pace of change parameters'!$E$22:$I$22,1,$B$6),P207)</f>
        <v>2.102159364787104E-2</v>
      </c>
      <c r="T207" s="125">
        <v>1.1119783131080974E-2</v>
      </c>
      <c r="U207" s="110">
        <f t="shared" si="28"/>
        <v>63900.636438452006</v>
      </c>
      <c r="V207" s="124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5">
        <f>MIN(S207, S207+(INDEX('Pace of change parameters'!$E$25:$I$25,1,$B$6)-S207)*(1-V207))</f>
        <v>2.102159364787104E-2</v>
      </c>
      <c r="X207" s="125">
        <v>1.1119783131080974E-2</v>
      </c>
      <c r="Y207" s="101">
        <f t="shared" si="29"/>
        <v>63900.636438452006</v>
      </c>
      <c r="Z207" s="90">
        <v>0</v>
      </c>
      <c r="AA207" s="92">
        <f t="shared" si="31"/>
        <v>64793.899862986131</v>
      </c>
      <c r="AB207" s="92">
        <f>IF(INDEX('Pace of change parameters'!$E$27:$I$27,1,$B$6)=1,MAX(AA207,Y207),Y207)</f>
        <v>63900.636438452006</v>
      </c>
      <c r="AC207" s="90">
        <f t="shared" si="30"/>
        <v>2.102159364787104E-2</v>
      </c>
      <c r="AD207" s="136">
        <v>1.1119783131080974E-2</v>
      </c>
      <c r="AE207" s="50">
        <v>63901</v>
      </c>
      <c r="AF207" s="50">
        <v>128.17405774557525</v>
      </c>
      <c r="AG207" s="15">
        <f t="shared" si="26"/>
        <v>2.1027402732284095E-2</v>
      </c>
      <c r="AH207" s="15">
        <f t="shared" si="26"/>
        <v>1.1125535879317194E-2</v>
      </c>
      <c r="AI207" s="50"/>
      <c r="AJ207" s="50">
        <v>64793.899862986131</v>
      </c>
      <c r="AK207" s="50">
        <v>129.96505629957912</v>
      </c>
      <c r="AL207" s="15">
        <f t="shared" si="27"/>
        <v>-1.3780616151740643E-2</v>
      </c>
      <c r="AM207" s="52">
        <f t="shared" si="27"/>
        <v>-1.3780616151740643E-2</v>
      </c>
    </row>
    <row r="208" spans="1:39" x14ac:dyDescent="0.2">
      <c r="A208" s="178" t="s">
        <v>463</v>
      </c>
      <c r="B208" s="178" t="s">
        <v>464</v>
      </c>
      <c r="D208" s="61">
        <v>103258</v>
      </c>
      <c r="E208" s="66">
        <v>130.45788589458871</v>
      </c>
      <c r="F208" s="49"/>
      <c r="G208" s="81">
        <v>101219.12518998144</v>
      </c>
      <c r="H208" s="74">
        <v>127.14048908175958</v>
      </c>
      <c r="I208" s="83"/>
      <c r="J208" s="96">
        <f t="shared" si="25"/>
        <v>2.01431775486276E-2</v>
      </c>
      <c r="K208" s="119">
        <f t="shared" si="25"/>
        <v>2.6092371020342897E-2</v>
      </c>
      <c r="L208" s="96">
        <v>1.7016354656834931E-2</v>
      </c>
      <c r="M208" s="90">
        <f>INDEX('Pace of change parameters'!$E$20:$I$20,1,$B$6)</f>
        <v>1.1119783131080974E-2</v>
      </c>
      <c r="N208" s="101">
        <f>IF(INDEX('Pace of change parameters'!$E$28:$I$28,1,$B$6)=1,(1+L208)*D208,D208)</f>
        <v>105015.07474915546</v>
      </c>
      <c r="O208" s="87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1">
        <v>1.7016354656834931E-2</v>
      </c>
      <c r="Q208" s="51">
        <v>1.1119783131080974E-2</v>
      </c>
      <c r="R208" s="9">
        <f>IF(INDEX('Pace of change parameters'!$E$29:$I$29,1,$B$6)=1,D208*(1+P208),D208)</f>
        <v>105015.07474915546</v>
      </c>
      <c r="S208" s="96">
        <f>IF(P208&lt;INDEX('Pace of change parameters'!$E$22:$I$22,1,$B$6),INDEX('Pace of change parameters'!$E$22:$I$22,1,$B$6),P208)</f>
        <v>1.84E-2</v>
      </c>
      <c r="T208" s="125">
        <v>1.2495406220036642E-2</v>
      </c>
      <c r="U208" s="110">
        <f t="shared" si="28"/>
        <v>105157.9472</v>
      </c>
      <c r="V208" s="124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5">
        <f>MIN(S208, S208+(INDEX('Pace of change parameters'!$E$25:$I$25,1,$B$6)-S208)*(1-V208))</f>
        <v>1.84E-2</v>
      </c>
      <c r="X208" s="125">
        <v>1.2495406220036642E-2</v>
      </c>
      <c r="Y208" s="101">
        <f t="shared" si="29"/>
        <v>105157.9472</v>
      </c>
      <c r="Z208" s="90">
        <v>0</v>
      </c>
      <c r="AA208" s="92">
        <f t="shared" si="31"/>
        <v>104469.87578760317</v>
      </c>
      <c r="AB208" s="92">
        <f>IF(INDEX('Pace of change parameters'!$E$27:$I$27,1,$B$6)=1,MAX(AA208,Y208),Y208)</f>
        <v>105157.9472</v>
      </c>
      <c r="AC208" s="90">
        <f t="shared" si="30"/>
        <v>1.8399999999999972E-2</v>
      </c>
      <c r="AD208" s="136">
        <v>1.2495406220036642E-2</v>
      </c>
      <c r="AE208" s="50">
        <v>105158</v>
      </c>
      <c r="AF208" s="50">
        <v>132.08807649508324</v>
      </c>
      <c r="AG208" s="15">
        <f t="shared" si="26"/>
        <v>1.8400511340525671E-2</v>
      </c>
      <c r="AH208" s="15">
        <f t="shared" si="26"/>
        <v>1.2495914595854529E-2</v>
      </c>
      <c r="AI208" s="50"/>
      <c r="AJ208" s="50">
        <v>104469.87578760317</v>
      </c>
      <c r="AK208" s="50">
        <v>131.22372947816402</v>
      </c>
      <c r="AL208" s="15">
        <f t="shared" si="27"/>
        <v>6.5868194750786646E-3</v>
      </c>
      <c r="AM208" s="52">
        <f t="shared" si="27"/>
        <v>6.5868194750786646E-3</v>
      </c>
    </row>
    <row r="209" spans="1:39" x14ac:dyDescent="0.2">
      <c r="A209" s="178" t="s">
        <v>465</v>
      </c>
      <c r="B209" s="178" t="s">
        <v>466</v>
      </c>
      <c r="D209" s="61">
        <v>77791</v>
      </c>
      <c r="E209" s="66">
        <v>121.58619849491699</v>
      </c>
      <c r="F209" s="49"/>
      <c r="G209" s="81">
        <v>77716.741891604543</v>
      </c>
      <c r="H209" s="74">
        <v>120.64702141538078</v>
      </c>
      <c r="I209" s="83"/>
      <c r="J209" s="96">
        <f t="shared" si="25"/>
        <v>9.5549693139518332E-4</v>
      </c>
      <c r="K209" s="119">
        <f t="shared" si="25"/>
        <v>7.7845028291472218E-3</v>
      </c>
      <c r="L209" s="96">
        <v>1.8018134739623104E-2</v>
      </c>
      <c r="M209" s="90">
        <f>INDEX('Pace of change parameters'!$E$20:$I$20,1,$B$6)</f>
        <v>1.1119783131080974E-2</v>
      </c>
      <c r="N209" s="101">
        <f>IF(INDEX('Pace of change parameters'!$E$28:$I$28,1,$B$6)=1,(1+L209)*D209,D209)</f>
        <v>79192.648719530014</v>
      </c>
      <c r="O209" s="87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1">
        <v>1.8018134739623104E-2</v>
      </c>
      <c r="Q209" s="51">
        <v>1.1119783131080974E-2</v>
      </c>
      <c r="R209" s="9">
        <f>IF(INDEX('Pace of change parameters'!$E$29:$I$29,1,$B$6)=1,D209*(1+P209),D209)</f>
        <v>79192.648719530014</v>
      </c>
      <c r="S209" s="96">
        <f>IF(P209&lt;INDEX('Pace of change parameters'!$E$22:$I$22,1,$B$6),INDEX('Pace of change parameters'!$E$22:$I$22,1,$B$6),P209)</f>
        <v>1.84E-2</v>
      </c>
      <c r="T209" s="125">
        <v>1.1499060774652792E-2</v>
      </c>
      <c r="U209" s="110">
        <f t="shared" si="28"/>
        <v>79222.354399999997</v>
      </c>
      <c r="V209" s="124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5">
        <f>MIN(S209, S209+(INDEX('Pace of change parameters'!$E$25:$I$25,1,$B$6)-S209)*(1-V209))</f>
        <v>1.84E-2</v>
      </c>
      <c r="X209" s="125">
        <v>1.1499060774652792E-2</v>
      </c>
      <c r="Y209" s="101">
        <f t="shared" si="29"/>
        <v>79222.354399999997</v>
      </c>
      <c r="Z209" s="90">
        <v>0</v>
      </c>
      <c r="AA209" s="92">
        <f t="shared" si="31"/>
        <v>80212.690603620795</v>
      </c>
      <c r="AB209" s="92">
        <f>IF(INDEX('Pace of change parameters'!$E$27:$I$27,1,$B$6)=1,MAX(AA209,Y209),Y209)</f>
        <v>79222.354399999997</v>
      </c>
      <c r="AC209" s="90">
        <f t="shared" si="30"/>
        <v>1.8399999999999972E-2</v>
      </c>
      <c r="AD209" s="136">
        <v>1.1499060774652792E-2</v>
      </c>
      <c r="AE209" s="50">
        <v>79222</v>
      </c>
      <c r="AF209" s="50">
        <v>122.98377541225516</v>
      </c>
      <c r="AG209" s="15">
        <f t="shared" si="26"/>
        <v>1.8395444203056943E-2</v>
      </c>
      <c r="AH209" s="15">
        <f t="shared" si="26"/>
        <v>1.1494535848956655E-2</v>
      </c>
      <c r="AI209" s="50"/>
      <c r="AJ209" s="50">
        <v>80212.690603620795</v>
      </c>
      <c r="AK209" s="50">
        <v>124.52171778556979</v>
      </c>
      <c r="AL209" s="15">
        <f t="shared" si="27"/>
        <v>-1.2350796316213719E-2</v>
      </c>
      <c r="AM209" s="52">
        <f t="shared" si="27"/>
        <v>-1.235079631621383E-2</v>
      </c>
    </row>
    <row r="210" spans="1:39" x14ac:dyDescent="0.2">
      <c r="A210" s="178" t="s">
        <v>467</v>
      </c>
      <c r="B210" s="178" t="s">
        <v>468</v>
      </c>
      <c r="D210" s="61">
        <v>79869</v>
      </c>
      <c r="E210" s="66">
        <v>141.29908629559105</v>
      </c>
      <c r="F210" s="49"/>
      <c r="G210" s="81">
        <v>70858.699889258714</v>
      </c>
      <c r="H210" s="74">
        <v>124.34943773691168</v>
      </c>
      <c r="I210" s="83"/>
      <c r="J210" s="96">
        <f t="shared" si="25"/>
        <v>0.12715869928213475</v>
      </c>
      <c r="K210" s="119">
        <f t="shared" si="25"/>
        <v>0.13630659588940031</v>
      </c>
      <c r="L210" s="96">
        <v>1.9325920598266988E-2</v>
      </c>
      <c r="M210" s="90">
        <f>INDEX('Pace of change parameters'!$E$20:$I$20,1,$B$6)</f>
        <v>1.1119783131080974E-2</v>
      </c>
      <c r="N210" s="101">
        <f>IF(INDEX('Pace of change parameters'!$E$28:$I$28,1,$B$6)=1,(1+L210)*D210,D210)</f>
        <v>81412.541952262982</v>
      </c>
      <c r="O210" s="87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1">
        <v>1.9325920598266988E-2</v>
      </c>
      <c r="Q210" s="51">
        <v>1.1119783131080974E-2</v>
      </c>
      <c r="R210" s="9">
        <f>IF(INDEX('Pace of change parameters'!$E$29:$I$29,1,$B$6)=1,D210*(1+P210),D210)</f>
        <v>81412.541952262982</v>
      </c>
      <c r="S210" s="96">
        <f>IF(P210&lt;INDEX('Pace of change parameters'!$E$22:$I$22,1,$B$6),INDEX('Pace of change parameters'!$E$22:$I$22,1,$B$6),P210)</f>
        <v>1.9325920598266988E-2</v>
      </c>
      <c r="T210" s="125">
        <v>1.1119783131080974E-2</v>
      </c>
      <c r="U210" s="110">
        <f t="shared" si="28"/>
        <v>81412.541952262982</v>
      </c>
      <c r="V210" s="124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0</v>
      </c>
      <c r="W210" s="125">
        <f>MIN(S210, S210+(INDEX('Pace of change parameters'!$E$25:$I$25,1,$B$6)-S210)*(1-V210))</f>
        <v>0.01</v>
      </c>
      <c r="X210" s="125">
        <v>1.8689413519539233E-3</v>
      </c>
      <c r="Y210" s="101">
        <f t="shared" si="29"/>
        <v>80667.69</v>
      </c>
      <c r="Z210" s="90">
        <v>0</v>
      </c>
      <c r="AA210" s="92">
        <f t="shared" si="31"/>
        <v>73134.395915867979</v>
      </c>
      <c r="AB210" s="92">
        <f>IF(INDEX('Pace of change parameters'!$E$27:$I$27,1,$B$6)=1,MAX(AA210,Y210),Y210)</f>
        <v>80667.69</v>
      </c>
      <c r="AC210" s="90">
        <f t="shared" si="30"/>
        <v>1.0000000000000009E-2</v>
      </c>
      <c r="AD210" s="136">
        <v>1.8689413519539233E-3</v>
      </c>
      <c r="AE210" s="50">
        <v>80668</v>
      </c>
      <c r="AF210" s="50">
        <v>141.56371001779794</v>
      </c>
      <c r="AG210" s="15">
        <f t="shared" si="26"/>
        <v>1.0003881355719946E-2</v>
      </c>
      <c r="AH210" s="15">
        <f t="shared" si="26"/>
        <v>1.8727914606135876E-3</v>
      </c>
      <c r="AI210" s="50"/>
      <c r="AJ210" s="50">
        <v>73134.395915867979</v>
      </c>
      <c r="AK210" s="50">
        <v>128.34304080627712</v>
      </c>
      <c r="AL210" s="15">
        <f t="shared" si="27"/>
        <v>0.10301040966822916</v>
      </c>
      <c r="AM210" s="52">
        <f t="shared" si="27"/>
        <v>0.10301040966822894</v>
      </c>
    </row>
    <row r="211" spans="1:39" x14ac:dyDescent="0.2">
      <c r="A211" s="178" t="s">
        <v>469</v>
      </c>
      <c r="B211" s="178" t="s">
        <v>470</v>
      </c>
      <c r="D211" s="61">
        <v>28130</v>
      </c>
      <c r="E211" s="66">
        <v>129.13837339369908</v>
      </c>
      <c r="F211" s="49"/>
      <c r="G211" s="81">
        <v>27552.261092568515</v>
      </c>
      <c r="H211" s="74">
        <v>125.21327933209773</v>
      </c>
      <c r="I211" s="83"/>
      <c r="J211" s="96">
        <f t="shared" si="25"/>
        <v>2.0968838292088954E-2</v>
      </c>
      <c r="K211" s="119">
        <f t="shared" si="25"/>
        <v>3.1347266699971899E-2</v>
      </c>
      <c r="L211" s="96">
        <v>2.1398093190548195E-2</v>
      </c>
      <c r="M211" s="90">
        <f>INDEX('Pace of change parameters'!$E$20:$I$20,1,$B$6)</f>
        <v>1.1119783131080974E-2</v>
      </c>
      <c r="N211" s="101">
        <f>IF(INDEX('Pace of change parameters'!$E$28:$I$28,1,$B$6)=1,(1+L211)*D211,D211)</f>
        <v>28731.928361450122</v>
      </c>
      <c r="O211" s="87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1">
        <v>2.1398093190548195E-2</v>
      </c>
      <c r="Q211" s="51">
        <v>1.1119783131080974E-2</v>
      </c>
      <c r="R211" s="9">
        <f>IF(INDEX('Pace of change parameters'!$E$29:$I$29,1,$B$6)=1,D211*(1+P211),D211)</f>
        <v>28731.928361450122</v>
      </c>
      <c r="S211" s="96">
        <f>IF(P211&lt;INDEX('Pace of change parameters'!$E$22:$I$22,1,$B$6),INDEX('Pace of change parameters'!$E$22:$I$22,1,$B$6),P211)</f>
        <v>2.1398093190548195E-2</v>
      </c>
      <c r="T211" s="125">
        <v>1.1119783131080974E-2</v>
      </c>
      <c r="U211" s="110">
        <f t="shared" si="28"/>
        <v>28731.928361450122</v>
      </c>
      <c r="V211" s="124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5">
        <f>MIN(S211, S211+(INDEX('Pace of change parameters'!$E$25:$I$25,1,$B$6)-S211)*(1-V211))</f>
        <v>2.1398093190548195E-2</v>
      </c>
      <c r="X211" s="125">
        <v>1.1119783131080974E-2</v>
      </c>
      <c r="Y211" s="101">
        <f t="shared" si="29"/>
        <v>28731.928361450122</v>
      </c>
      <c r="Z211" s="90">
        <v>0</v>
      </c>
      <c r="AA211" s="92">
        <f t="shared" si="31"/>
        <v>28437.128740301971</v>
      </c>
      <c r="AB211" s="92">
        <f>IF(INDEX('Pace of change parameters'!$E$27:$I$27,1,$B$6)=1,MAX(AA211,Y211),Y211)</f>
        <v>28731.928361450122</v>
      </c>
      <c r="AC211" s="90">
        <f t="shared" si="30"/>
        <v>2.1398093190548195E-2</v>
      </c>
      <c r="AD211" s="136">
        <v>1.1119783131080974E-2</v>
      </c>
      <c r="AE211" s="50">
        <v>28732</v>
      </c>
      <c r="AF211" s="50">
        <v>130.57468966640258</v>
      </c>
      <c r="AG211" s="15">
        <f t="shared" si="26"/>
        <v>2.1400639886242523E-2</v>
      </c>
      <c r="AH211" s="15">
        <f t="shared" si="26"/>
        <v>1.1122304199423727E-2</v>
      </c>
      <c r="AI211" s="50"/>
      <c r="AJ211" s="50">
        <v>28437.128740301971</v>
      </c>
      <c r="AK211" s="50">
        <v>129.23462551400763</v>
      </c>
      <c r="AL211" s="15">
        <f t="shared" si="27"/>
        <v>1.0369234615452916E-2</v>
      </c>
      <c r="AM211" s="52">
        <f t="shared" si="27"/>
        <v>1.0369234615452916E-2</v>
      </c>
    </row>
    <row r="212" spans="1:39" x14ac:dyDescent="0.2">
      <c r="A212" s="178" t="s">
        <v>471</v>
      </c>
      <c r="B212" s="178" t="s">
        <v>472</v>
      </c>
      <c r="D212" s="61">
        <v>120032</v>
      </c>
      <c r="E212" s="66">
        <v>132.42304783324235</v>
      </c>
      <c r="F212" s="49"/>
      <c r="G212" s="81">
        <v>114225.56468143084</v>
      </c>
      <c r="H212" s="74">
        <v>125.37862496467923</v>
      </c>
      <c r="I212" s="83"/>
      <c r="J212" s="96">
        <f t="shared" si="25"/>
        <v>5.0833062937907236E-2</v>
      </c>
      <c r="K212" s="119">
        <f t="shared" si="25"/>
        <v>5.6185197999640168E-2</v>
      </c>
      <c r="L212" s="96">
        <v>1.6269649302761868E-2</v>
      </c>
      <c r="M212" s="90">
        <f>INDEX('Pace of change parameters'!$E$20:$I$20,1,$B$6)</f>
        <v>1.1119783131080974E-2</v>
      </c>
      <c r="N212" s="101">
        <f>IF(INDEX('Pace of change parameters'!$E$28:$I$28,1,$B$6)=1,(1+L212)*D212,D212)</f>
        <v>121984.87854510911</v>
      </c>
      <c r="O212" s="87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1">
        <v>1.6269649302761868E-2</v>
      </c>
      <c r="Q212" s="51">
        <v>1.1119783131080974E-2</v>
      </c>
      <c r="R212" s="9">
        <f>IF(INDEX('Pace of change parameters'!$E$29:$I$29,1,$B$6)=1,D212*(1+P212),D212)</f>
        <v>121984.87854510911</v>
      </c>
      <c r="S212" s="96">
        <f>IF(P212&lt;INDEX('Pace of change parameters'!$E$22:$I$22,1,$B$6),INDEX('Pace of change parameters'!$E$22:$I$22,1,$B$6),P212)</f>
        <v>1.84E-2</v>
      </c>
      <c r="T212" s="125">
        <v>1.3239338444439364E-2</v>
      </c>
      <c r="U212" s="110">
        <f t="shared" si="28"/>
        <v>122240.5888</v>
      </c>
      <c r="V212" s="124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0.98333874124185539</v>
      </c>
      <c r="W212" s="125">
        <f>MIN(S212, S212+(INDEX('Pace of change parameters'!$E$25:$I$25,1,$B$6)-S212)*(1-V212))</f>
        <v>1.8260045426431584E-2</v>
      </c>
      <c r="X212" s="125">
        <v>1.3100093079617459E-2</v>
      </c>
      <c r="Y212" s="101">
        <f t="shared" si="29"/>
        <v>122223.78977262545</v>
      </c>
      <c r="Z212" s="90">
        <v>0</v>
      </c>
      <c r="AA212" s="92">
        <f t="shared" si="31"/>
        <v>117894.02972649915</v>
      </c>
      <c r="AB212" s="92">
        <f>IF(INDEX('Pace of change parameters'!$E$27:$I$27,1,$B$6)=1,MAX(AA212,Y212),Y212)</f>
        <v>122223.78977262545</v>
      </c>
      <c r="AC212" s="90">
        <f t="shared" si="30"/>
        <v>1.826004542643167E-2</v>
      </c>
      <c r="AD212" s="136">
        <v>1.3100093079617459E-2</v>
      </c>
      <c r="AE212" s="50">
        <v>122224</v>
      </c>
      <c r="AF212" s="50">
        <v>134.15803283986003</v>
      </c>
      <c r="AG212" s="15">
        <f t="shared" si="26"/>
        <v>1.8261796854172285E-2</v>
      </c>
      <c r="AH212" s="15">
        <f t="shared" si="26"/>
        <v>1.3101835632136405E-2</v>
      </c>
      <c r="AI212" s="50"/>
      <c r="AJ212" s="50">
        <v>117894.02972649915</v>
      </c>
      <c r="AK212" s="50">
        <v>129.40528138230712</v>
      </c>
      <c r="AL212" s="15">
        <f t="shared" si="27"/>
        <v>3.6727646714137085E-2</v>
      </c>
      <c r="AM212" s="52">
        <f t="shared" si="27"/>
        <v>3.6727646714137308E-2</v>
      </c>
    </row>
    <row r="213" spans="1:39" x14ac:dyDescent="0.2">
      <c r="A213" s="178" t="s">
        <v>473</v>
      </c>
      <c r="B213" s="178" t="s">
        <v>474</v>
      </c>
      <c r="D213" s="61">
        <v>78175</v>
      </c>
      <c r="E213" s="66">
        <v>138.37397966531336</v>
      </c>
      <c r="F213" s="49"/>
      <c r="G213" s="81">
        <v>69366.365262599182</v>
      </c>
      <c r="H213" s="74">
        <v>122.02207948896302</v>
      </c>
      <c r="I213" s="83"/>
      <c r="J213" s="96">
        <f t="shared" si="25"/>
        <v>0.12698711694138942</v>
      </c>
      <c r="K213" s="119">
        <f t="shared" si="25"/>
        <v>0.13400771602019268</v>
      </c>
      <c r="L213" s="96">
        <v>1.7418583278216326E-2</v>
      </c>
      <c r="M213" s="90">
        <f>INDEX('Pace of change parameters'!$E$20:$I$20,1,$B$6)</f>
        <v>1.1119783131080974E-2</v>
      </c>
      <c r="N213" s="101">
        <f>IF(INDEX('Pace of change parameters'!$E$28:$I$28,1,$B$6)=1,(1+L213)*D213,D213)</f>
        <v>79536.697747774568</v>
      </c>
      <c r="O213" s="87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1">
        <v>1.7418583278216326E-2</v>
      </c>
      <c r="Q213" s="51">
        <v>1.1119783131080974E-2</v>
      </c>
      <c r="R213" s="9">
        <f>IF(INDEX('Pace of change parameters'!$E$29:$I$29,1,$B$6)=1,D213*(1+P213),D213)</f>
        <v>79536.697747774568</v>
      </c>
      <c r="S213" s="96">
        <f>IF(P213&lt;INDEX('Pace of change parameters'!$E$22:$I$22,1,$B$6),INDEX('Pace of change parameters'!$E$22:$I$22,1,$B$6),P213)</f>
        <v>1.84E-2</v>
      </c>
      <c r="T213" s="125">
        <v>1.2095123938886676E-2</v>
      </c>
      <c r="U213" s="110">
        <f t="shared" si="28"/>
        <v>79613.42</v>
      </c>
      <c r="V213" s="124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0</v>
      </c>
      <c r="W213" s="125">
        <f>MIN(S213, S213+(INDEX('Pace of change parameters'!$E$25:$I$25,1,$B$6)-S213)*(1-V213))</f>
        <v>0.01</v>
      </c>
      <c r="X213" s="125">
        <v>3.7471280226586412E-3</v>
      </c>
      <c r="Y213" s="101">
        <f t="shared" si="29"/>
        <v>78956.75</v>
      </c>
      <c r="Z213" s="90">
        <v>0</v>
      </c>
      <c r="AA213" s="92">
        <f t="shared" si="31"/>
        <v>71594.13351201851</v>
      </c>
      <c r="AB213" s="92">
        <f>IF(INDEX('Pace of change parameters'!$E$27:$I$27,1,$B$6)=1,MAX(AA213,Y213),Y213)</f>
        <v>78956.75</v>
      </c>
      <c r="AC213" s="90">
        <f t="shared" si="30"/>
        <v>1.0000000000000009E-2</v>
      </c>
      <c r="AD213" s="136">
        <v>3.7471280226586412E-3</v>
      </c>
      <c r="AE213" s="50">
        <v>78957</v>
      </c>
      <c r="AF213" s="50">
        <v>138.89292445606577</v>
      </c>
      <c r="AG213" s="15">
        <f t="shared" si="26"/>
        <v>1.000319795330995E-2</v>
      </c>
      <c r="AH213" s="15">
        <f t="shared" si="26"/>
        <v>3.7503061775601143E-3</v>
      </c>
      <c r="AI213" s="50"/>
      <c r="AJ213" s="50">
        <v>71594.13351201851</v>
      </c>
      <c r="AK213" s="50">
        <v>125.94093718583881</v>
      </c>
      <c r="AL213" s="15">
        <f t="shared" si="27"/>
        <v>0.10284175709376364</v>
      </c>
      <c r="AM213" s="52">
        <f t="shared" si="27"/>
        <v>0.10284175709376342</v>
      </c>
    </row>
    <row r="214" spans="1:39" x14ac:dyDescent="0.2">
      <c r="A214" s="178" t="s">
        <v>475</v>
      </c>
      <c r="B214" s="178" t="s">
        <v>476</v>
      </c>
      <c r="D214" s="61">
        <v>36429</v>
      </c>
      <c r="E214" s="66">
        <v>126.49717279169776</v>
      </c>
      <c r="F214" s="49"/>
      <c r="G214" s="81">
        <v>37055.855477010802</v>
      </c>
      <c r="H214" s="74">
        <v>128.10189650474649</v>
      </c>
      <c r="I214" s="83"/>
      <c r="J214" s="96">
        <f t="shared" si="25"/>
        <v>-1.6916502640175191E-2</v>
      </c>
      <c r="K214" s="119">
        <f t="shared" si="25"/>
        <v>-1.2526931738198521E-2</v>
      </c>
      <c r="L214" s="96">
        <v>1.5634538988914981E-2</v>
      </c>
      <c r="M214" s="90">
        <f>INDEX('Pace of change parameters'!$E$20:$I$20,1,$B$6)</f>
        <v>1.1119783131080974E-2</v>
      </c>
      <c r="N214" s="101">
        <f>IF(INDEX('Pace of change parameters'!$E$28:$I$28,1,$B$6)=1,(1+L214)*D214,D214)</f>
        <v>36998.550620827184</v>
      </c>
      <c r="O214" s="87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1">
        <v>1.5634538988914981E-2</v>
      </c>
      <c r="Q214" s="51">
        <v>1.1119783131080974E-2</v>
      </c>
      <c r="R214" s="9">
        <f>IF(INDEX('Pace of change parameters'!$E$29:$I$29,1,$B$6)=1,D214*(1+P214),D214)</f>
        <v>36998.550620827184</v>
      </c>
      <c r="S214" s="96">
        <f>IF(P214&lt;INDEX('Pace of change parameters'!$E$22:$I$22,1,$B$6),INDEX('Pace of change parameters'!$E$22:$I$22,1,$B$6),P214)</f>
        <v>1.84E-2</v>
      </c>
      <c r="T214" s="125">
        <v>1.3872950959116226E-2</v>
      </c>
      <c r="U214" s="110">
        <f t="shared" si="28"/>
        <v>37099.293599999997</v>
      </c>
      <c r="V214" s="124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5">
        <f>MIN(S214, S214+(INDEX('Pace of change parameters'!$E$25:$I$25,1,$B$6)-S214)*(1-V214))</f>
        <v>1.84E-2</v>
      </c>
      <c r="X214" s="125">
        <v>1.3872950959116226E-2</v>
      </c>
      <c r="Y214" s="101">
        <f t="shared" si="29"/>
        <v>37099.293599999997</v>
      </c>
      <c r="Z214" s="90">
        <v>0</v>
      </c>
      <c r="AA214" s="92">
        <f t="shared" si="31"/>
        <v>38245.94029656623</v>
      </c>
      <c r="AB214" s="92">
        <f>IF(INDEX('Pace of change parameters'!$E$27:$I$27,1,$B$6)=1,MAX(AA214,Y214),Y214)</f>
        <v>37099.293599999997</v>
      </c>
      <c r="AC214" s="90">
        <f t="shared" si="30"/>
        <v>1.8399999999999972E-2</v>
      </c>
      <c r="AD214" s="136">
        <v>1.3872950959116226E-2</v>
      </c>
      <c r="AE214" s="50">
        <v>37099</v>
      </c>
      <c r="AF214" s="50">
        <v>128.25104689265584</v>
      </c>
      <c r="AG214" s="15">
        <f t="shared" si="26"/>
        <v>1.8391940486974567E-2</v>
      </c>
      <c r="AH214" s="15">
        <f t="shared" si="26"/>
        <v>1.3864927272692285E-2</v>
      </c>
      <c r="AI214" s="50"/>
      <c r="AJ214" s="50">
        <v>38245.94029656623</v>
      </c>
      <c r="AK214" s="50">
        <v>132.21601343509613</v>
      </c>
      <c r="AL214" s="15">
        <f t="shared" si="27"/>
        <v>-2.9988550096366806E-2</v>
      </c>
      <c r="AM214" s="52">
        <f t="shared" si="27"/>
        <v>-2.9988550096366806E-2</v>
      </c>
    </row>
    <row r="215" spans="1:39" x14ac:dyDescent="0.2">
      <c r="A215" s="178" t="s">
        <v>477</v>
      </c>
      <c r="B215" s="178" t="s">
        <v>478</v>
      </c>
      <c r="D215" s="61">
        <v>32993</v>
      </c>
      <c r="E215" s="66">
        <v>123.9470909641644</v>
      </c>
      <c r="F215" s="49"/>
      <c r="G215" s="81">
        <v>30185.392582629192</v>
      </c>
      <c r="H215" s="74">
        <v>112.47833465944359</v>
      </c>
      <c r="I215" s="83"/>
      <c r="J215" s="96">
        <f t="shared" si="25"/>
        <v>9.3012121995275976E-2</v>
      </c>
      <c r="K215" s="119">
        <f t="shared" si="25"/>
        <v>0.10196413682195193</v>
      </c>
      <c r="L215" s="96">
        <v>1.9401081305168155E-2</v>
      </c>
      <c r="M215" s="90">
        <f>INDEX('Pace of change parameters'!$E$20:$I$20,1,$B$6)</f>
        <v>1.1119783131080974E-2</v>
      </c>
      <c r="N215" s="101">
        <f>IF(INDEX('Pace of change parameters'!$E$28:$I$28,1,$B$6)=1,(1+L215)*D215,D215)</f>
        <v>33633.099875501415</v>
      </c>
      <c r="O215" s="87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1">
        <v>1.9401081305168155E-2</v>
      </c>
      <c r="Q215" s="51">
        <v>1.1119783131080974E-2</v>
      </c>
      <c r="R215" s="9">
        <f>IF(INDEX('Pace of change parameters'!$E$29:$I$29,1,$B$6)=1,D215*(1+P215),D215)</f>
        <v>33633.099875501415</v>
      </c>
      <c r="S215" s="96">
        <f>IF(P215&lt;INDEX('Pace of change parameters'!$E$22:$I$22,1,$B$6),INDEX('Pace of change parameters'!$E$22:$I$22,1,$B$6),P215)</f>
        <v>1.9401081305168155E-2</v>
      </c>
      <c r="T215" s="125">
        <v>1.1119783131080974E-2</v>
      </c>
      <c r="U215" s="110">
        <f t="shared" si="28"/>
        <v>33633.099875501415</v>
      </c>
      <c r="V215" s="124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0.13975756009448059</v>
      </c>
      <c r="W215" s="125">
        <f>MIN(S215, S215+(INDEX('Pace of change parameters'!$E$25:$I$25,1,$B$6)-S215)*(1-V215))</f>
        <v>1.1313872185460136E-2</v>
      </c>
      <c r="X215" s="125">
        <v>3.0982719896710531E-3</v>
      </c>
      <c r="Y215" s="101">
        <f t="shared" si="29"/>
        <v>33366.278585014887</v>
      </c>
      <c r="Z215" s="90">
        <v>0</v>
      </c>
      <c r="AA215" s="92">
        <f t="shared" si="31"/>
        <v>31154.825807755904</v>
      </c>
      <c r="AB215" s="92">
        <f>IF(INDEX('Pace of change parameters'!$E$27:$I$27,1,$B$6)=1,MAX(AA215,Y215),Y215)</f>
        <v>33366.278585014887</v>
      </c>
      <c r="AC215" s="90">
        <f t="shared" si="30"/>
        <v>1.1313872185460205E-2</v>
      </c>
      <c r="AD215" s="136">
        <v>3.0982719896710531E-3</v>
      </c>
      <c r="AE215" s="50">
        <v>33366</v>
      </c>
      <c r="AF215" s="50">
        <v>124.33007468674464</v>
      </c>
      <c r="AG215" s="15">
        <f t="shared" si="26"/>
        <v>1.1305428424211117E-2</v>
      </c>
      <c r="AH215" s="15">
        <f t="shared" si="26"/>
        <v>3.0898968229191581E-3</v>
      </c>
      <c r="AI215" s="50"/>
      <c r="AJ215" s="50">
        <v>31154.825807755904</v>
      </c>
      <c r="AK215" s="50">
        <v>116.09068571392467</v>
      </c>
      <c r="AL215" s="15">
        <f t="shared" si="27"/>
        <v>7.0973729909079797E-2</v>
      </c>
      <c r="AM215" s="52">
        <f t="shared" si="27"/>
        <v>7.0973729909079797E-2</v>
      </c>
    </row>
    <row r="216" spans="1:39" x14ac:dyDescent="0.2">
      <c r="A216" s="178" t="s">
        <v>479</v>
      </c>
      <c r="B216" s="178" t="s">
        <v>480</v>
      </c>
      <c r="D216" s="61">
        <v>28441</v>
      </c>
      <c r="E216" s="66">
        <v>121.61087091714248</v>
      </c>
      <c r="F216" s="49"/>
      <c r="G216" s="81">
        <v>28362.905343809929</v>
      </c>
      <c r="H216" s="74">
        <v>119.89590003361552</v>
      </c>
      <c r="I216" s="83"/>
      <c r="J216" s="96">
        <f t="shared" si="25"/>
        <v>2.7534082014315509E-3</v>
      </c>
      <c r="K216" s="119">
        <f t="shared" si="25"/>
        <v>1.430383260016499E-2</v>
      </c>
      <c r="L216" s="96">
        <v>2.2766577365435081E-2</v>
      </c>
      <c r="M216" s="90">
        <f>INDEX('Pace of change parameters'!$E$20:$I$20,1,$B$6)</f>
        <v>1.1119783131080974E-2</v>
      </c>
      <c r="N216" s="101">
        <f>IF(INDEX('Pace of change parameters'!$E$28:$I$28,1,$B$6)=1,(1+L216)*D216,D216)</f>
        <v>29088.504226850338</v>
      </c>
      <c r="O216" s="87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1">
        <v>2.2766577365435081E-2</v>
      </c>
      <c r="Q216" s="51">
        <v>1.1119783131080974E-2</v>
      </c>
      <c r="R216" s="9">
        <f>IF(INDEX('Pace of change parameters'!$E$29:$I$29,1,$B$6)=1,D216*(1+P216),D216)</f>
        <v>29088.504226850338</v>
      </c>
      <c r="S216" s="96">
        <f>IF(P216&lt;INDEX('Pace of change parameters'!$E$22:$I$22,1,$B$6),INDEX('Pace of change parameters'!$E$22:$I$22,1,$B$6),P216)</f>
        <v>2.2766577365435081E-2</v>
      </c>
      <c r="T216" s="125">
        <v>1.1119783131080974E-2</v>
      </c>
      <c r="U216" s="110">
        <f t="shared" si="28"/>
        <v>29088.504226850338</v>
      </c>
      <c r="V216" s="124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5">
        <f>MIN(S216, S216+(INDEX('Pace of change parameters'!$E$25:$I$25,1,$B$6)-S216)*(1-V216))</f>
        <v>2.2766577365435081E-2</v>
      </c>
      <c r="X216" s="125">
        <v>1.1119783131080974E-2</v>
      </c>
      <c r="Y216" s="101">
        <f t="shared" si="29"/>
        <v>29088.504226850338</v>
      </c>
      <c r="Z216" s="90">
        <v>0</v>
      </c>
      <c r="AA216" s="92">
        <f t="shared" si="31"/>
        <v>29273.807619675525</v>
      </c>
      <c r="AB216" s="92">
        <f>IF(INDEX('Pace of change parameters'!$E$27:$I$27,1,$B$6)=1,MAX(AA216,Y216),Y216)</f>
        <v>29088.504226850338</v>
      </c>
      <c r="AC216" s="90">
        <f t="shared" si="30"/>
        <v>2.2766577365435081E-2</v>
      </c>
      <c r="AD216" s="136">
        <v>1.1119783131080974E-2</v>
      </c>
      <c r="AE216" s="50">
        <v>29089</v>
      </c>
      <c r="AF216" s="50">
        <v>122.96525316434149</v>
      </c>
      <c r="AG216" s="15">
        <f t="shared" si="26"/>
        <v>2.2784009001090011E-2</v>
      </c>
      <c r="AH216" s="15">
        <f t="shared" si="26"/>
        <v>1.1137016263305988E-2</v>
      </c>
      <c r="AI216" s="50"/>
      <c r="AJ216" s="50">
        <v>29273.807619675525</v>
      </c>
      <c r="AK216" s="50">
        <v>123.74647341048609</v>
      </c>
      <c r="AL216" s="15">
        <f t="shared" si="27"/>
        <v>-6.3130707858896074E-3</v>
      </c>
      <c r="AM216" s="52">
        <f t="shared" si="27"/>
        <v>-6.3130707858896074E-3</v>
      </c>
    </row>
    <row r="217" spans="1:39" x14ac:dyDescent="0.2">
      <c r="A217" s="178" t="s">
        <v>481</v>
      </c>
      <c r="B217" s="178" t="s">
        <v>482</v>
      </c>
      <c r="D217" s="61">
        <v>58902</v>
      </c>
      <c r="E217" s="66">
        <v>120.49681212096208</v>
      </c>
      <c r="F217" s="49"/>
      <c r="G217" s="81">
        <v>58798.397995780295</v>
      </c>
      <c r="H217" s="74">
        <v>119.59981476820374</v>
      </c>
      <c r="I217" s="83"/>
      <c r="J217" s="96">
        <f t="shared" ref="J217:K217" si="32">D217/G217-1</f>
        <v>1.7619868525522442E-3</v>
      </c>
      <c r="K217" s="119">
        <f t="shared" si="32"/>
        <v>7.4999894815623858E-3</v>
      </c>
      <c r="L217" s="96">
        <v>1.6911386376158077E-2</v>
      </c>
      <c r="M217" s="90">
        <f>INDEX('Pace of change parameters'!$E$20:$I$20,1,$B$6)</f>
        <v>1.1119783131080974E-2</v>
      </c>
      <c r="N217" s="101">
        <f>IF(INDEX('Pace of change parameters'!$E$28:$I$28,1,$B$6)=1,(1+L217)*D217,D217)</f>
        <v>59898.114480328462</v>
      </c>
      <c r="O217" s="87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1">
        <v>1.6911386376158077E-2</v>
      </c>
      <c r="Q217" s="51">
        <v>1.1119783131080974E-2</v>
      </c>
      <c r="R217" s="9">
        <f>IF(INDEX('Pace of change parameters'!$E$29:$I$29,1,$B$6)=1,D217*(1+P217),D217)</f>
        <v>59898.114480328462</v>
      </c>
      <c r="S217" s="96">
        <f>IF(P217&lt;INDEX('Pace of change parameters'!$E$22:$I$22,1,$B$6),INDEX('Pace of change parameters'!$E$22:$I$22,1,$B$6),P217)</f>
        <v>1.84E-2</v>
      </c>
      <c r="T217" s="125">
        <v>1.259991867157173E-2</v>
      </c>
      <c r="U217" s="110">
        <f t="shared" si="28"/>
        <v>59985.796799999996</v>
      </c>
      <c r="V217" s="124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5">
        <f>MIN(S217, S217+(INDEX('Pace of change parameters'!$E$25:$I$25,1,$B$6)-S217)*(1-V217))</f>
        <v>1.84E-2</v>
      </c>
      <c r="X217" s="125">
        <v>1.259991867157173E-2</v>
      </c>
      <c r="Y217" s="101">
        <f t="shared" si="29"/>
        <v>59985.796799999996</v>
      </c>
      <c r="Z217" s="90">
        <v>0</v>
      </c>
      <c r="AA217" s="92">
        <f t="shared" si="31"/>
        <v>60686.765703614445</v>
      </c>
      <c r="AB217" s="92">
        <f>IF(INDEX('Pace of change parameters'!$E$27:$I$27,1,$B$6)=1,MAX(AA217,Y217),Y217)</f>
        <v>59985.796799999996</v>
      </c>
      <c r="AC217" s="90">
        <f t="shared" si="30"/>
        <v>1.8399999999999972E-2</v>
      </c>
      <c r="AD217" s="136">
        <v>1.259991867157173E-2</v>
      </c>
      <c r="AE217" s="50">
        <v>59986</v>
      </c>
      <c r="AF217" s="50">
        <v>122.0154754760553</v>
      </c>
      <c r="AG217" s="15">
        <f t="shared" si="26"/>
        <v>1.8403449797969484E-2</v>
      </c>
      <c r="AH217" s="15">
        <f t="shared" si="26"/>
        <v>1.2603348821948135E-2</v>
      </c>
      <c r="AI217" s="50"/>
      <c r="AJ217" s="50">
        <v>60686.765703614445</v>
      </c>
      <c r="AK217" s="50">
        <v>123.4408790789598</v>
      </c>
      <c r="AL217" s="15">
        <f t="shared" si="27"/>
        <v>-1.1547257387827914E-2</v>
      </c>
      <c r="AM217" s="52">
        <f t="shared" si="27"/>
        <v>-1.1547257387827914E-2</v>
      </c>
    </row>
    <row r="218" spans="1:39" x14ac:dyDescent="0.2">
      <c r="A218" s="178"/>
      <c r="B218" s="178"/>
      <c r="D218" s="61"/>
      <c r="E218" s="66"/>
      <c r="F218" s="49"/>
      <c r="G218" s="81"/>
      <c r="H218" s="74"/>
      <c r="I218" s="83"/>
      <c r="J218" s="96"/>
      <c r="K218" s="119"/>
      <c r="L218" s="96"/>
      <c r="M218" s="90"/>
      <c r="N218" s="101"/>
      <c r="O218" s="87"/>
      <c r="P218" s="51"/>
      <c r="Q218" s="51"/>
      <c r="R218" s="9"/>
      <c r="S218" s="96"/>
      <c r="T218" s="125"/>
      <c r="U218" s="110"/>
      <c r="V218" s="124"/>
      <c r="W218" s="125"/>
      <c r="X218" s="125"/>
      <c r="Y218" s="101"/>
      <c r="Z218" s="90"/>
      <c r="AA218" s="92"/>
      <c r="AB218" s="92"/>
      <c r="AC218" s="90"/>
      <c r="AD218" s="136"/>
      <c r="AE218" s="50"/>
      <c r="AF218" s="50"/>
      <c r="AG218" s="15"/>
      <c r="AH218" s="15"/>
      <c r="AI218" s="50"/>
      <c r="AJ218" s="50"/>
      <c r="AK218" s="50"/>
      <c r="AL218" s="15"/>
      <c r="AM218" s="52"/>
    </row>
    <row r="219" spans="1:39" s="38" customFormat="1" x14ac:dyDescent="0.2">
      <c r="A219" s="2"/>
      <c r="B219" s="53" t="s">
        <v>12</v>
      </c>
      <c r="D219" s="20">
        <f>SUM(D9:D217)</f>
        <v>7344230</v>
      </c>
      <c r="E219" s="67">
        <v>127.15550847508203</v>
      </c>
      <c r="F219" s="54"/>
      <c r="G219" s="82">
        <f>SUM(G9:G217)</f>
        <v>7332800.0000000028</v>
      </c>
      <c r="H219" s="75">
        <v>126.05003383444604</v>
      </c>
      <c r="I219" s="144"/>
      <c r="J219" s="97">
        <f>D219/G219-1</f>
        <v>1.5587497272524509E-3</v>
      </c>
      <c r="K219" s="120">
        <f>E219/H219-1</f>
        <v>8.7701256953878204E-3</v>
      </c>
      <c r="L219" s="97">
        <f>N219/D219 - 1</f>
        <v>1.8294271244136073E-2</v>
      </c>
      <c r="M219" s="23">
        <f>'Pace of change parameters'!$E$20</f>
        <v>9.0547645222140982E-3</v>
      </c>
      <c r="N219" s="102">
        <f>SUM(N9:N217)</f>
        <v>7478587.3356993217</v>
      </c>
      <c r="O219" s="23"/>
      <c r="P219" s="23">
        <f>R219/D219 - 1</f>
        <v>3.0772949870870869E-2</v>
      </c>
      <c r="Q219" s="23"/>
      <c r="R219" s="102">
        <f>SUM(R9:R217)</f>
        <v>7570233.6216301462</v>
      </c>
      <c r="S219" s="97">
        <f>U219/D219-1</f>
        <v>3.1986198149505984E-2</v>
      </c>
      <c r="T219" s="23"/>
      <c r="U219" s="111">
        <f>SUM(U9:U217)</f>
        <v>7579143.9960355461</v>
      </c>
      <c r="V219" s="97"/>
      <c r="W219" s="23">
        <f>Y219/D219-1</f>
        <v>3.040945958430008E-2</v>
      </c>
      <c r="X219" s="23"/>
      <c r="Y219" s="102">
        <f>SUM(Y9:Y217)</f>
        <v>7567564.0653628036</v>
      </c>
      <c r="Z219" s="26"/>
      <c r="AA219" s="26">
        <f>SUM(AA9:AA160)</f>
        <v>5424416.8885398889</v>
      </c>
      <c r="AB219" s="26">
        <f>SUM(AB9:AB217)</f>
        <v>7567564.0653628036</v>
      </c>
      <c r="AC219" s="23">
        <f>AB219/D219-1</f>
        <v>3.040945958430008E-2</v>
      </c>
      <c r="AD219" s="120"/>
      <c r="AE219" s="21">
        <f>SUM(AE9:AE217)</f>
        <v>7567562</v>
      </c>
      <c r="AF219" s="55">
        <v>130.08556706091366</v>
      </c>
      <c r="AG219" s="22">
        <f>AE219/D219 - 1</f>
        <v>3.0409178361788802E-2</v>
      </c>
      <c r="AH219" s="22">
        <f>AF219/E219 - 1</f>
        <v>2.3043111706055663E-2</v>
      </c>
      <c r="AI219" s="19"/>
      <c r="AJ219" s="21">
        <f>SUM(AJ9:AJ217)</f>
        <v>7568300.0000000019</v>
      </c>
      <c r="AK219" s="55">
        <v>130.09825320058337</v>
      </c>
      <c r="AL219" s="22">
        <f t="shared" ref="AL219:AM219" si="33">AE219/AJ219-1</f>
        <v>-9.7511990803988979E-5</v>
      </c>
      <c r="AM219" s="56">
        <f t="shared" si="33"/>
        <v>-9.7511990803988979E-5</v>
      </c>
    </row>
    <row r="220" spans="1:39" x14ac:dyDescent="0.2">
      <c r="D220" s="12"/>
      <c r="E220" s="62"/>
      <c r="G220" s="77"/>
      <c r="H220" s="70"/>
      <c r="J220" s="118"/>
      <c r="K220" s="109"/>
      <c r="L220" s="118"/>
      <c r="M220" s="14"/>
      <c r="N220" s="100"/>
      <c r="O220" s="4"/>
      <c r="P220" s="4"/>
      <c r="Q220" s="4"/>
      <c r="R220" s="4"/>
      <c r="S220" s="118"/>
      <c r="T220" s="14"/>
      <c r="U220" s="109"/>
      <c r="V220" s="118"/>
      <c r="W220" s="14"/>
      <c r="X220" s="14"/>
      <c r="Y220" s="100"/>
      <c r="Z220" s="14"/>
      <c r="AA220" s="14"/>
      <c r="AB220" s="14"/>
      <c r="AC220" s="14"/>
      <c r="AD220" s="109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8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49">
        <v>2123875</v>
      </c>
      <c r="E223" s="147">
        <v>132.02367593363067</v>
      </c>
      <c r="G223" s="49">
        <v>2099995.8672283809</v>
      </c>
      <c r="H223" s="147">
        <v>130.00563298352523</v>
      </c>
      <c r="J223" s="148">
        <f>D223/G223-1</f>
        <v>1.1371037983582077E-2</v>
      </c>
      <c r="K223" s="149">
        <f>E223/H223-1</f>
        <v>1.5522734698435459E-2</v>
      </c>
      <c r="L223" s="148">
        <f>N223/$D223-1</f>
        <v>1.5211673802090653E-2</v>
      </c>
      <c r="M223" s="150">
        <f>M$219</f>
        <v>9.0547645222140982E-3</v>
      </c>
      <c r="N223" s="49">
        <v>2156182.6936964155</v>
      </c>
      <c r="P223" s="148">
        <f>R223/$D223-1</f>
        <v>2.723221819113264E-2</v>
      </c>
      <c r="Q223" s="151">
        <v>2.3032650343031147E-2</v>
      </c>
      <c r="R223" s="49">
        <v>2181712.8274106919</v>
      </c>
      <c r="S223" s="148">
        <f>U223/$D223-1</f>
        <v>2.9735704003059027E-2</v>
      </c>
      <c r="T223" s="151">
        <v>2.5525901313859345E-2</v>
      </c>
      <c r="U223" s="49">
        <v>2187029.9183394969</v>
      </c>
      <c r="W223" s="148">
        <f>Y223/$D223-1</f>
        <v>2.7954606896094525E-2</v>
      </c>
      <c r="X223" s="151">
        <v>2.3752085752403618E-2</v>
      </c>
      <c r="Y223" s="49">
        <v>2183247.0907214428</v>
      </c>
      <c r="AA223" s="49">
        <v>2167439.2758488646</v>
      </c>
      <c r="AB223" s="49">
        <v>2183247.0907214428</v>
      </c>
      <c r="AC223" s="148">
        <f>AB223/$D223-1</f>
        <v>2.7954606896094525E-2</v>
      </c>
      <c r="AD223" s="151">
        <v>2.3752085752403618E-2</v>
      </c>
      <c r="AE223" s="49">
        <v>2183246</v>
      </c>
      <c r="AF223" s="147">
        <v>135.15944608184398</v>
      </c>
      <c r="AG223" s="152">
        <f t="shared" ref="AG223:AH226" si="34">AE223/D223 - 1</f>
        <v>2.7954093343534714E-2</v>
      </c>
      <c r="AH223" s="152">
        <f t="shared" si="34"/>
        <v>2.3751574299367917E-2</v>
      </c>
      <c r="AJ223" s="49">
        <v>2167439.2758488646</v>
      </c>
      <c r="AK223" s="147">
        <v>134.18089026145728</v>
      </c>
      <c r="AL223" s="152">
        <f t="shared" ref="AL223:AM226" si="35">AE223/AJ223-1</f>
        <v>7.2928106117042812E-3</v>
      </c>
      <c r="AM223" s="151">
        <f t="shared" si="35"/>
        <v>7.2928106117045033E-3</v>
      </c>
    </row>
    <row r="224" spans="1:39" x14ac:dyDescent="0.2">
      <c r="B224" s="1" t="s">
        <v>488</v>
      </c>
      <c r="D224" s="49">
        <v>2214853</v>
      </c>
      <c r="E224" s="147">
        <v>126.94942620858795</v>
      </c>
      <c r="G224" s="49">
        <v>2174345.4456614489</v>
      </c>
      <c r="H224" s="147">
        <v>123.75677360238249</v>
      </c>
      <c r="J224" s="148">
        <f t="shared" ref="J224:K226" si="36">D224/G224-1</f>
        <v>1.8629769441363297E-2</v>
      </c>
      <c r="K224" s="149">
        <f t="shared" si="36"/>
        <v>2.5797800906341539E-2</v>
      </c>
      <c r="L224" s="148">
        <f>N224/$D224-1</f>
        <v>1.8149494679170708E-2</v>
      </c>
      <c r="M224" s="150">
        <f t="shared" ref="M224:M226" si="37">M$219</f>
        <v>9.0547645222140982E-3</v>
      </c>
      <c r="N224" s="49">
        <v>2255051.4627386453</v>
      </c>
      <c r="P224" s="148">
        <f>R224/$D224-1</f>
        <v>2.7888324558577038E-2</v>
      </c>
      <c r="Q224" s="151">
        <v>2.0705685010695474E-2</v>
      </c>
      <c r="R224" s="49">
        <v>2276621.539313538</v>
      </c>
      <c r="S224" s="148">
        <f>U224/$D224-1</f>
        <v>2.8895894756523877E-2</v>
      </c>
      <c r="T224" s="151">
        <v>2.1706214547338787E-2</v>
      </c>
      <c r="U224" s="49">
        <v>2278853.1591891712</v>
      </c>
      <c r="W224" s="148">
        <f>Y224/$D224-1</f>
        <v>2.6485206732647093E-2</v>
      </c>
      <c r="X224" s="151">
        <v>1.9312371838973608E-2</v>
      </c>
      <c r="Y224" s="49">
        <v>2273513.8395874235</v>
      </c>
      <c r="AA224" s="49">
        <v>2244176.6632663575</v>
      </c>
      <c r="AB224" s="49">
        <v>2273513.8395874235</v>
      </c>
      <c r="AC224" s="148">
        <f>AB224/$D224-1</f>
        <v>2.6485206732647093E-2</v>
      </c>
      <c r="AD224" s="151">
        <v>1.9312371838973608E-2</v>
      </c>
      <c r="AE224" s="49">
        <v>2273512</v>
      </c>
      <c r="AF224" s="147">
        <v>129.40101602885261</v>
      </c>
      <c r="AG224" s="152">
        <f t="shared" si="34"/>
        <v>2.6484376164016332E-2</v>
      </c>
      <c r="AH224" s="152">
        <f t="shared" si="34"/>
        <v>1.9311547074159385E-2</v>
      </c>
      <c r="AJ224" s="49">
        <v>2244176.6632663575</v>
      </c>
      <c r="AK224" s="147">
        <v>127.73134268695608</v>
      </c>
      <c r="AL224" s="152">
        <f t="shared" si="35"/>
        <v>1.3071759106052516E-2</v>
      </c>
      <c r="AM224" s="151">
        <f t="shared" si="35"/>
        <v>1.3071759106052516E-2</v>
      </c>
    </row>
    <row r="225" spans="2:39" x14ac:dyDescent="0.2">
      <c r="B225" s="1" t="s">
        <v>489</v>
      </c>
      <c r="D225" s="49">
        <v>1171148</v>
      </c>
      <c r="E225" s="147">
        <v>123.31500710371819</v>
      </c>
      <c r="G225" s="49">
        <v>1238682.2769262793</v>
      </c>
      <c r="H225" s="147">
        <v>128.79698993302569</v>
      </c>
      <c r="J225" s="148">
        <f t="shared" si="36"/>
        <v>-5.4521064993245716E-2</v>
      </c>
      <c r="K225" s="149">
        <f t="shared" si="36"/>
        <v>-4.2562973188722264E-2</v>
      </c>
      <c r="L225" s="148">
        <f>N225/$D225-1</f>
        <v>2.3929138812286643E-2</v>
      </c>
      <c r="M225" s="150">
        <f t="shared" si="37"/>
        <v>9.0547645222140982E-3</v>
      </c>
      <c r="N225" s="49">
        <v>1199172.5630617319</v>
      </c>
      <c r="P225" s="148">
        <f>R225/$D225-1</f>
        <v>5.1412694604464404E-2</v>
      </c>
      <c r="Q225" s="151">
        <v>3.8280875827416017E-2</v>
      </c>
      <c r="R225" s="49">
        <v>1231359.8744606292</v>
      </c>
      <c r="S225" s="148">
        <f>U225/$D225-1</f>
        <v>5.1509932140802794E-2</v>
      </c>
      <c r="T225" s="151">
        <v>3.8376898897054534E-2</v>
      </c>
      <c r="U225" s="49">
        <v>1231473.7540068368</v>
      </c>
      <c r="W225" s="148">
        <f>Y225/$D225-1</f>
        <v>5.1109676910016555E-2</v>
      </c>
      <c r="X225" s="151">
        <v>3.798164273008231E-2</v>
      </c>
      <c r="Y225" s="49">
        <v>1231004.995893812</v>
      </c>
      <c r="AA225" s="49">
        <v>1278463.7623365095</v>
      </c>
      <c r="AB225" s="49">
        <v>1231004.995893812</v>
      </c>
      <c r="AC225" s="148">
        <f>AB225/$D225-1</f>
        <v>5.1109676910016555E-2</v>
      </c>
      <c r="AD225" s="151">
        <v>3.798164273008231E-2</v>
      </c>
      <c r="AE225" s="49">
        <v>1231004</v>
      </c>
      <c r="AF225" s="147">
        <v>127.99861009470995</v>
      </c>
      <c r="AG225" s="152">
        <f t="shared" si="34"/>
        <v>5.1108826553091458E-2</v>
      </c>
      <c r="AH225" s="152">
        <f t="shared" si="34"/>
        <v>3.7980802993851759E-2</v>
      </c>
      <c r="AJ225" s="49">
        <v>1278463.7623365095</v>
      </c>
      <c r="AK225" s="147">
        <v>132.93343046450443</v>
      </c>
      <c r="AL225" s="152">
        <f t="shared" si="35"/>
        <v>-3.7122493209954199E-2</v>
      </c>
      <c r="AM225" s="151">
        <f t="shared" si="35"/>
        <v>-3.7122493209954199E-2</v>
      </c>
    </row>
    <row r="226" spans="2:39" x14ac:dyDescent="0.2">
      <c r="B226" s="1" t="s">
        <v>490</v>
      </c>
      <c r="D226" s="49">
        <v>1834354</v>
      </c>
      <c r="E226" s="147">
        <v>124.55854379222447</v>
      </c>
      <c r="G226" s="49">
        <v>1819776.410183894</v>
      </c>
      <c r="H226" s="147">
        <v>122.67785513454511</v>
      </c>
      <c r="J226" s="148">
        <f t="shared" si="36"/>
        <v>8.0106488547309063E-3</v>
      </c>
      <c r="K226" s="149">
        <f t="shared" si="36"/>
        <v>1.5330302731627832E-2</v>
      </c>
      <c r="L226" s="148">
        <f>N226/$D226-1</f>
        <v>1.844061517162543E-2</v>
      </c>
      <c r="M226" s="150">
        <f t="shared" si="37"/>
        <v>9.0547645222140982E-3</v>
      </c>
      <c r="N226" s="49">
        <v>1868180.6162025318</v>
      </c>
      <c r="P226" s="148">
        <f>R226/$D226-1</f>
        <v>2.5178008413472508E-2</v>
      </c>
      <c r="Q226" s="151">
        <v>1.7787361090523035E-2</v>
      </c>
      <c r="R226" s="49">
        <v>1880539.3804452871</v>
      </c>
      <c r="S226" s="148">
        <f>U226/$D226-1</f>
        <v>2.5858239194855859E-2</v>
      </c>
      <c r="T226" s="151">
        <v>1.8462687995933535E-2</v>
      </c>
      <c r="U226" s="49">
        <v>1881787.1645000405</v>
      </c>
      <c r="W226" s="148">
        <f>Y226/$D226-1</f>
        <v>2.4773919952269186E-2</v>
      </c>
      <c r="X226" s="151">
        <v>1.7386185757849004E-2</v>
      </c>
      <c r="Y226" s="49">
        <v>1879798.1391601248</v>
      </c>
      <c r="AA226" s="49">
        <v>1878220.2985482714</v>
      </c>
      <c r="AB226" s="49">
        <v>1879798.1391601248</v>
      </c>
      <c r="AC226" s="148">
        <f>AB226/$D226-1</f>
        <v>2.4773919952269186E-2</v>
      </c>
      <c r="AD226" s="151">
        <v>1.7386185757849004E-2</v>
      </c>
      <c r="AE226" s="49">
        <v>1879800</v>
      </c>
      <c r="AF226" s="147">
        <v>126.72426721841838</v>
      </c>
      <c r="AG226" s="152">
        <f t="shared" si="34"/>
        <v>2.4774934391071701E-2</v>
      </c>
      <c r="AH226" s="152">
        <f t="shared" si="34"/>
        <v>1.7387192883424607E-2</v>
      </c>
      <c r="AJ226" s="49">
        <v>1878220.2985482714</v>
      </c>
      <c r="AK226" s="147">
        <v>126.61777370373906</v>
      </c>
      <c r="AL226" s="152">
        <f t="shared" si="35"/>
        <v>8.410629216122345E-4</v>
      </c>
      <c r="AM226" s="151">
        <f t="shared" si="35"/>
        <v>8.410629216122345E-4</v>
      </c>
    </row>
    <row r="227" spans="2:39" x14ac:dyDescent="0.2">
      <c r="B227" s="178"/>
      <c r="D227" s="1"/>
      <c r="G227" s="1"/>
      <c r="N227" s="1"/>
      <c r="P227" s="47"/>
      <c r="R227" s="1"/>
      <c r="T227" s="46"/>
      <c r="U227" s="1"/>
      <c r="W227" s="47"/>
      <c r="X227" s="46"/>
      <c r="Y227" s="1"/>
      <c r="AA227" s="1"/>
      <c r="AB227" s="1"/>
      <c r="AC227" s="47"/>
      <c r="AD227" s="46"/>
      <c r="AE227" s="1"/>
      <c r="AF227" s="68"/>
      <c r="AJ227" s="1"/>
      <c r="AK227" s="68"/>
    </row>
    <row r="228" spans="2:39" x14ac:dyDescent="0.2">
      <c r="B228" s="1" t="s">
        <v>12</v>
      </c>
      <c r="D228" s="153">
        <f>SUM(D223:D226)</f>
        <v>7344230</v>
      </c>
      <c r="E228" s="154">
        <v>127.15550847508203</v>
      </c>
      <c r="G228" s="153">
        <f>SUM(G223:G226)</f>
        <v>7332800.0000000019</v>
      </c>
      <c r="H228" s="154">
        <v>126.05003383444603</v>
      </c>
      <c r="J228" s="148">
        <f>D228/G228-1</f>
        <v>1.5587497272526729E-3</v>
      </c>
      <c r="K228" s="149">
        <f>E228/H228-1</f>
        <v>8.7701256953880424E-3</v>
      </c>
      <c r="L228" s="148">
        <f>N228/$D228-1</f>
        <v>1.8294271244136517E-2</v>
      </c>
      <c r="M228" s="150">
        <f>M$219</f>
        <v>9.0547645222140982E-3</v>
      </c>
      <c r="N228" s="153">
        <f>SUM(N223:N226)</f>
        <v>7478587.3356993254</v>
      </c>
      <c r="P228" s="148">
        <f>R228/$D228-1</f>
        <v>3.0772949870871091E-2</v>
      </c>
      <c r="Q228" s="151">
        <v>2.3404282728613168E-2</v>
      </c>
      <c r="R228" s="153">
        <f>SUM(R223:R226)</f>
        <v>7570233.6216301471</v>
      </c>
      <c r="S228" s="148">
        <f>U228/$D228-1</f>
        <v>3.1986198149505984E-2</v>
      </c>
      <c r="T228" s="151">
        <v>2.4608857882165491E-2</v>
      </c>
      <c r="U228" s="153">
        <f>SUM(U223:U226)</f>
        <v>7579143.9960355461</v>
      </c>
      <c r="W228" s="148">
        <f>Y228/$D228-1</f>
        <v>3.0409459584299858E-2</v>
      </c>
      <c r="X228" s="151">
        <v>2.3043390918196849E-2</v>
      </c>
      <c r="Y228" s="153">
        <f>SUM(Y223:Y226)</f>
        <v>7567564.0653628027</v>
      </c>
      <c r="AA228" s="153">
        <f>SUM(AA223:AA226)</f>
        <v>7568300.0000000037</v>
      </c>
      <c r="AB228" s="153">
        <f>SUM(AB223:AB226)</f>
        <v>7567564.0653628027</v>
      </c>
      <c r="AC228" s="148">
        <f>AB228/$D228-1</f>
        <v>3.0409459584299858E-2</v>
      </c>
      <c r="AD228" s="151">
        <v>2.3043390918196849E-2</v>
      </c>
      <c r="AE228" s="153">
        <f>SUM(AE223:AE226)</f>
        <v>7567562</v>
      </c>
      <c r="AF228" s="154">
        <v>130.08556706091366</v>
      </c>
      <c r="AG228" s="152">
        <f t="shared" ref="AG228:AH228" si="38">AE228/D228 - 1</f>
        <v>3.0409178361788802E-2</v>
      </c>
      <c r="AH228" s="152">
        <f t="shared" si="38"/>
        <v>2.3043111706055663E-2</v>
      </c>
      <c r="AJ228" s="153">
        <f>SUM(AJ223:AJ226)</f>
        <v>7568300.0000000037</v>
      </c>
      <c r="AK228" s="154">
        <v>130.0982532005834</v>
      </c>
      <c r="AL228" s="152">
        <f t="shared" ref="AL228:AM228" si="39">AE228/AJ228-1</f>
        <v>-9.7511990804211024E-5</v>
      </c>
      <c r="AM228" s="151">
        <f t="shared" si="39"/>
        <v>-9.7511990804211024E-5</v>
      </c>
    </row>
    <row r="229" spans="2:39" x14ac:dyDescent="0.2">
      <c r="B229" s="178"/>
      <c r="D229" s="1"/>
      <c r="G229" s="1"/>
      <c r="N229" s="1"/>
      <c r="P229" s="47"/>
      <c r="R229" s="1"/>
      <c r="T229" s="46"/>
      <c r="U229" s="1"/>
      <c r="W229" s="47"/>
      <c r="X229" s="46"/>
      <c r="Y229" s="1"/>
      <c r="AA229" s="1"/>
      <c r="AB229" s="1"/>
      <c r="AC229" s="47"/>
      <c r="AD229" s="46"/>
      <c r="AE229" s="1"/>
      <c r="AF229" s="68"/>
      <c r="AJ229" s="1"/>
      <c r="AK229" s="68"/>
    </row>
    <row r="230" spans="2:39" x14ac:dyDescent="0.2">
      <c r="B230" s="195" t="s">
        <v>492</v>
      </c>
      <c r="D230" s="1"/>
      <c r="G230" s="1"/>
      <c r="N230" s="1"/>
      <c r="P230" s="47"/>
      <c r="R230" s="1"/>
      <c r="T230" s="46"/>
      <c r="U230" s="1"/>
      <c r="W230" s="47"/>
      <c r="X230" s="46"/>
      <c r="Y230" s="1"/>
      <c r="AA230" s="1"/>
      <c r="AB230" s="1"/>
      <c r="AC230" s="47"/>
      <c r="AD230" s="46"/>
      <c r="AE230" s="1"/>
      <c r="AF230" s="68"/>
      <c r="AJ230" s="1"/>
      <c r="AK230" s="68"/>
    </row>
    <row r="231" spans="2:39" x14ac:dyDescent="0.2">
      <c r="B231" s="178" t="s">
        <v>493</v>
      </c>
      <c r="D231" s="49">
        <v>551615</v>
      </c>
      <c r="E231" s="147">
        <v>117.90888565954691</v>
      </c>
      <c r="G231" s="49">
        <v>553408.54725100275</v>
      </c>
      <c r="H231" s="147">
        <v>117.35537677889315</v>
      </c>
      <c r="J231" s="148">
        <f t="shared" ref="J231:K240" si="40">D231/G231-1</f>
        <v>-3.2409099207303393E-3</v>
      </c>
      <c r="K231" s="149">
        <f t="shared" si="40"/>
        <v>4.7165191390985406E-3</v>
      </c>
      <c r="L231" s="148">
        <f t="shared" ref="L231:L240" si="41">N231/$D231-1</f>
        <v>1.9157357971868239E-2</v>
      </c>
      <c r="M231" s="150">
        <f t="shared" ref="M231:M240" si="42">M$219</f>
        <v>9.0547645222140982E-3</v>
      </c>
      <c r="N231" s="49">
        <v>562182.48601765209</v>
      </c>
      <c r="P231" s="148">
        <f t="shared" ref="P231:P240" si="43">R231/$D231-1</f>
        <v>2.8751103743704265E-2</v>
      </c>
      <c r="Q231" s="151">
        <v>2.0603318998136722E-2</v>
      </c>
      <c r="R231" s="49">
        <v>567474.54009158339</v>
      </c>
      <c r="S231" s="148">
        <f t="shared" ref="S231:S240" si="44">U231/$D231-1</f>
        <v>2.9285077046872665E-2</v>
      </c>
      <c r="T231" s="151">
        <v>2.1133063193294221E-2</v>
      </c>
      <c r="U231" s="49">
        <v>567769.08777521062</v>
      </c>
      <c r="W231" s="148">
        <f t="shared" ref="W231:W240" si="45">Y231/$D231-1</f>
        <v>2.827003450818677E-2</v>
      </c>
      <c r="X231" s="151">
        <v>2.0126059866505841E-2</v>
      </c>
      <c r="Y231" s="49">
        <v>567209.17508523341</v>
      </c>
      <c r="AA231" s="49">
        <v>571181.80069820047</v>
      </c>
      <c r="AB231" s="49">
        <v>567209.17508523341</v>
      </c>
      <c r="AC231" s="148">
        <f t="shared" ref="AC231:AC240" si="46">AB231/$D231-1</f>
        <v>2.827003450818677E-2</v>
      </c>
      <c r="AD231" s="151">
        <v>2.0126059866505841E-2</v>
      </c>
      <c r="AE231" s="49">
        <v>567209</v>
      </c>
      <c r="AF231" s="147">
        <v>120.28188982268847</v>
      </c>
      <c r="AG231" s="152">
        <f t="shared" ref="AG231:AH240" si="47">AE231/D231 - 1</f>
        <v>2.8269717103414527E-2</v>
      </c>
      <c r="AH231" s="152">
        <f t="shared" si="47"/>
        <v>2.0125744975602933E-2</v>
      </c>
      <c r="AJ231" s="49">
        <v>571181.80069820047</v>
      </c>
      <c r="AK231" s="147">
        <v>121.12435878187009</v>
      </c>
      <c r="AL231" s="152">
        <f t="shared" ref="AL231:AM240" si="48">AE231/AJ231-1</f>
        <v>-6.9554049049606048E-3</v>
      </c>
      <c r="AM231" s="151">
        <f t="shared" si="48"/>
        <v>-6.9554049049604938E-3</v>
      </c>
    </row>
    <row r="232" spans="2:39" x14ac:dyDescent="0.2">
      <c r="B232" s="178" t="s">
        <v>494</v>
      </c>
      <c r="D232" s="49">
        <v>825299</v>
      </c>
      <c r="E232" s="147">
        <v>120.18205954247625</v>
      </c>
      <c r="G232" s="49">
        <v>813590.69140696933</v>
      </c>
      <c r="H232" s="147">
        <v>117.5693554673602</v>
      </c>
      <c r="J232" s="148">
        <f t="shared" si="40"/>
        <v>1.4390907758277116E-2</v>
      </c>
      <c r="K232" s="149">
        <f t="shared" si="40"/>
        <v>2.2222662229711698E-2</v>
      </c>
      <c r="L232" s="148">
        <f t="shared" si="41"/>
        <v>1.8859206231324865E-2</v>
      </c>
      <c r="M232" s="150">
        <f t="shared" si="42"/>
        <v>9.0547645222140982E-3</v>
      </c>
      <c r="N232" s="49">
        <v>840863.48404350621</v>
      </c>
      <c r="P232" s="148">
        <f t="shared" si="43"/>
        <v>2.3314285043742666E-2</v>
      </c>
      <c r="Q232" s="151">
        <v>1.5474167108876058E-2</v>
      </c>
      <c r="R232" s="49">
        <v>844540.25613231584</v>
      </c>
      <c r="S232" s="148">
        <f t="shared" si="44"/>
        <v>2.4166067617749087E-2</v>
      </c>
      <c r="T232" s="151">
        <v>1.6319423754404205E-2</v>
      </c>
      <c r="U232" s="49">
        <v>845243.23143886065</v>
      </c>
      <c r="W232" s="148">
        <f t="shared" si="45"/>
        <v>2.30392773749446E-2</v>
      </c>
      <c r="X232" s="151">
        <v>1.5201266410133973E-2</v>
      </c>
      <c r="Y232" s="49">
        <v>844313.29257826449</v>
      </c>
      <c r="AA232" s="49">
        <v>839719.9473291738</v>
      </c>
      <c r="AB232" s="49">
        <v>844313.29257826449</v>
      </c>
      <c r="AC232" s="148">
        <f t="shared" si="46"/>
        <v>2.30392773749446E-2</v>
      </c>
      <c r="AD232" s="151">
        <v>1.5201266410133973E-2</v>
      </c>
      <c r="AE232" s="49">
        <v>844311</v>
      </c>
      <c r="AF232" s="147">
        <v>122.00864775424105</v>
      </c>
      <c r="AG232" s="152">
        <f t="shared" si="47"/>
        <v>2.3036499498969354E-2</v>
      </c>
      <c r="AH232" s="152">
        <f t="shared" si="47"/>
        <v>1.5198509816843453E-2</v>
      </c>
      <c r="AJ232" s="49">
        <v>839719.9473291738</v>
      </c>
      <c r="AK232" s="147">
        <v>121.34520960391967</v>
      </c>
      <c r="AL232" s="152">
        <f t="shared" si="48"/>
        <v>5.4673616905596134E-3</v>
      </c>
      <c r="AM232" s="151">
        <f t="shared" si="48"/>
        <v>5.4673616905593914E-3</v>
      </c>
    </row>
    <row r="233" spans="2:39" x14ac:dyDescent="0.2">
      <c r="B233" s="178" t="s">
        <v>495</v>
      </c>
      <c r="D233" s="49">
        <v>869587</v>
      </c>
      <c r="E233" s="147">
        <v>126.76990720139618</v>
      </c>
      <c r="G233" s="49">
        <v>848048.02788041439</v>
      </c>
      <c r="H233" s="147">
        <v>122.70837851408474</v>
      </c>
      <c r="J233" s="148">
        <f t="shared" si="40"/>
        <v>2.5398292798840094E-2</v>
      </c>
      <c r="K233" s="149">
        <f t="shared" si="40"/>
        <v>3.3099033142592216E-2</v>
      </c>
      <c r="L233" s="148">
        <f t="shared" si="41"/>
        <v>1.8718882891396227E-2</v>
      </c>
      <c r="M233" s="150">
        <f t="shared" si="42"/>
        <v>9.0547645222140982E-3</v>
      </c>
      <c r="N233" s="49">
        <v>885864.69721688062</v>
      </c>
      <c r="P233" s="148">
        <f t="shared" si="43"/>
        <v>2.5074186174510071E-2</v>
      </c>
      <c r="Q233" s="151">
        <v>1.743326319658367E-2</v>
      </c>
      <c r="R233" s="49">
        <v>891391.18633293372</v>
      </c>
      <c r="S233" s="148">
        <f t="shared" si="44"/>
        <v>2.5691856317451967E-2</v>
      </c>
      <c r="T233" s="151">
        <v>1.8046329214232326E-2</v>
      </c>
      <c r="U233" s="49">
        <v>891928.3042595241</v>
      </c>
      <c r="W233" s="148">
        <f t="shared" si="45"/>
        <v>2.277917308073385E-2</v>
      </c>
      <c r="X233" s="151">
        <v>1.5155357175172801E-2</v>
      </c>
      <c r="Y233" s="49">
        <v>889395.47278175608</v>
      </c>
      <c r="AA233" s="49">
        <v>875283.91465843085</v>
      </c>
      <c r="AB233" s="49">
        <v>889395.47278175608</v>
      </c>
      <c r="AC233" s="148">
        <f t="shared" si="46"/>
        <v>2.277917308073385E-2</v>
      </c>
      <c r="AD233" s="151">
        <v>1.5155357175172801E-2</v>
      </c>
      <c r="AE233" s="49">
        <v>889395</v>
      </c>
      <c r="AF233" s="147">
        <v>128.69108201490212</v>
      </c>
      <c r="AG233" s="152">
        <f t="shared" si="47"/>
        <v>2.2778629395333594E-2</v>
      </c>
      <c r="AH233" s="152">
        <f t="shared" si="47"/>
        <v>1.5154817542414323E-2</v>
      </c>
      <c r="AJ233" s="49">
        <v>875283.91465843085</v>
      </c>
      <c r="AK233" s="147">
        <v>126.64927737128352</v>
      </c>
      <c r="AL233" s="152">
        <f t="shared" si="48"/>
        <v>1.6121723597623649E-2</v>
      </c>
      <c r="AM233" s="151">
        <f t="shared" si="48"/>
        <v>1.6121723597623649E-2</v>
      </c>
    </row>
    <row r="234" spans="2:39" x14ac:dyDescent="0.2">
      <c r="B234" s="178" t="s">
        <v>496</v>
      </c>
      <c r="D234" s="49">
        <v>683501</v>
      </c>
      <c r="E234" s="147">
        <v>126.62147682633909</v>
      </c>
      <c r="G234" s="49">
        <v>664236.72714283224</v>
      </c>
      <c r="H234" s="147">
        <v>122.0795017338864</v>
      </c>
      <c r="J234" s="148">
        <f t="shared" si="40"/>
        <v>2.9002119379986313E-2</v>
      </c>
      <c r="K234" s="149">
        <f t="shared" si="40"/>
        <v>3.7205059227334081E-2</v>
      </c>
      <c r="L234" s="148">
        <f t="shared" si="41"/>
        <v>1.890662678998356E-2</v>
      </c>
      <c r="M234" s="150">
        <f t="shared" si="42"/>
        <v>9.0547645222140982E-3</v>
      </c>
      <c r="N234" s="49">
        <v>696423.69831758062</v>
      </c>
      <c r="P234" s="148">
        <f t="shared" si="43"/>
        <v>2.8267193591014816E-2</v>
      </c>
      <c r="Q234" s="151">
        <v>2.0134940608839802E-2</v>
      </c>
      <c r="R234" s="49">
        <v>702821.65508665226</v>
      </c>
      <c r="S234" s="148">
        <f t="shared" si="44"/>
        <v>2.9693265694251014E-2</v>
      </c>
      <c r="T234" s="151">
        <v>2.1549734340864157E-2</v>
      </c>
      <c r="U234" s="49">
        <v>703796.3767952862</v>
      </c>
      <c r="W234" s="148">
        <f t="shared" si="45"/>
        <v>2.6689327721277634E-2</v>
      </c>
      <c r="X234" s="151">
        <v>1.8569553601118782E-2</v>
      </c>
      <c r="Y234" s="49">
        <v>701743.18218682101</v>
      </c>
      <c r="AA234" s="49">
        <v>685569.33532008156</v>
      </c>
      <c r="AB234" s="49">
        <v>701743.18218682101</v>
      </c>
      <c r="AC234" s="148">
        <f t="shared" si="46"/>
        <v>2.6689327721277634E-2</v>
      </c>
      <c r="AD234" s="151">
        <v>1.8569553601118782E-2</v>
      </c>
      <c r="AE234" s="49">
        <v>701744</v>
      </c>
      <c r="AF234" s="147">
        <v>128.9729314325055</v>
      </c>
      <c r="AG234" s="152">
        <f t="shared" si="47"/>
        <v>2.6690524227469981E-2</v>
      </c>
      <c r="AH234" s="152">
        <f t="shared" si="47"/>
        <v>1.8570740644507033E-2</v>
      </c>
      <c r="AJ234" s="49">
        <v>685569.33532008156</v>
      </c>
      <c r="AK234" s="147">
        <v>126.00020360197631</v>
      </c>
      <c r="AL234" s="152">
        <f t="shared" si="48"/>
        <v>2.3593039896346424E-2</v>
      </c>
      <c r="AM234" s="151">
        <f t="shared" si="48"/>
        <v>2.3593039896346424E-2</v>
      </c>
    </row>
    <row r="235" spans="2:39" x14ac:dyDescent="0.2">
      <c r="B235" s="178" t="s">
        <v>497</v>
      </c>
      <c r="D235" s="49">
        <v>703467</v>
      </c>
      <c r="E235" s="147">
        <v>125.15542713883787</v>
      </c>
      <c r="G235" s="49">
        <v>698078.37368535693</v>
      </c>
      <c r="H235" s="147">
        <v>123.50125598769108</v>
      </c>
      <c r="J235" s="148">
        <f t="shared" si="40"/>
        <v>7.7192282668705481E-3</v>
      </c>
      <c r="K235" s="149">
        <f t="shared" si="40"/>
        <v>1.3393962174049756E-2</v>
      </c>
      <c r="L235" s="148">
        <f t="shared" si="41"/>
        <v>1.663259997791311E-2</v>
      </c>
      <c r="M235" s="150">
        <f t="shared" si="42"/>
        <v>9.0547645222140982E-3</v>
      </c>
      <c r="N235" s="49">
        <v>715167.48520866258</v>
      </c>
      <c r="P235" s="148">
        <f t="shared" si="43"/>
        <v>2.8522409411711358E-2</v>
      </c>
      <c r="Q235" s="151">
        <v>2.2762960264746779E-2</v>
      </c>
      <c r="R235" s="49">
        <v>723531.57378162839</v>
      </c>
      <c r="S235" s="148">
        <f t="shared" si="44"/>
        <v>3.0642566669815352E-2</v>
      </c>
      <c r="T235" s="151">
        <v>2.4871245211854021E-2</v>
      </c>
      <c r="U235" s="49">
        <v>725023.03444751503</v>
      </c>
      <c r="W235" s="148">
        <f t="shared" si="45"/>
        <v>2.9028186297533454E-2</v>
      </c>
      <c r="X235" s="151">
        <v>2.3265904935901638E-2</v>
      </c>
      <c r="Y235" s="49">
        <v>723887.37113016692</v>
      </c>
      <c r="AA235" s="49">
        <v>720497.83923779288</v>
      </c>
      <c r="AB235" s="49">
        <v>723887.37113016692</v>
      </c>
      <c r="AC235" s="148">
        <f t="shared" si="46"/>
        <v>2.9028186297533454E-2</v>
      </c>
      <c r="AD235" s="151">
        <v>2.3265904935901638E-2</v>
      </c>
      <c r="AE235" s="49">
        <v>723887</v>
      </c>
      <c r="AF235" s="147">
        <v>128.06721574998568</v>
      </c>
      <c r="AG235" s="152">
        <f t="shared" si="47"/>
        <v>2.9027658724574135E-2</v>
      </c>
      <c r="AH235" s="152">
        <f t="shared" si="47"/>
        <v>2.326538031720915E-2</v>
      </c>
      <c r="AJ235" s="49">
        <v>720497.83923779288</v>
      </c>
      <c r="AK235" s="147">
        <v>127.46761887568766</v>
      </c>
      <c r="AL235" s="152">
        <f t="shared" si="48"/>
        <v>4.703915234211431E-3</v>
      </c>
      <c r="AM235" s="151">
        <f t="shared" si="48"/>
        <v>4.703915234211431E-3</v>
      </c>
    </row>
    <row r="236" spans="2:39" x14ac:dyDescent="0.2">
      <c r="B236" s="178" t="s">
        <v>498</v>
      </c>
      <c r="D236" s="49">
        <v>591167</v>
      </c>
      <c r="E236" s="147">
        <v>126.80964862987167</v>
      </c>
      <c r="G236" s="49">
        <v>588498.01973769604</v>
      </c>
      <c r="H236" s="147">
        <v>125.41799451393109</v>
      </c>
      <c r="J236" s="148">
        <f t="shared" si="40"/>
        <v>4.5352408551748713E-3</v>
      </c>
      <c r="K236" s="149">
        <f t="shared" si="40"/>
        <v>1.1096127962610725E-2</v>
      </c>
      <c r="L236" s="148">
        <f t="shared" si="41"/>
        <v>1.7659387182588304E-2</v>
      </c>
      <c r="M236" s="150">
        <f t="shared" si="42"/>
        <v>9.0547645222140982E-3</v>
      </c>
      <c r="N236" s="49">
        <v>601606.64694256918</v>
      </c>
      <c r="P236" s="148">
        <f t="shared" si="43"/>
        <v>2.4017313928504258E-2</v>
      </c>
      <c r="Q236" s="151">
        <v>1.737258272348785E-2</v>
      </c>
      <c r="R236" s="49">
        <v>605365.24342317204</v>
      </c>
      <c r="S236" s="148">
        <f t="shared" si="44"/>
        <v>2.534093306649865E-2</v>
      </c>
      <c r="T236" s="151">
        <v>1.8687613048314455E-2</v>
      </c>
      <c r="U236" s="49">
        <v>606147.72337812278</v>
      </c>
      <c r="W236" s="148">
        <f t="shared" si="45"/>
        <v>2.4563201874995277E-2</v>
      </c>
      <c r="X236" s="151">
        <v>1.7914928465542213E-2</v>
      </c>
      <c r="Y236" s="49">
        <v>605687.95436283539</v>
      </c>
      <c r="AA236" s="49">
        <v>607398.20570325188</v>
      </c>
      <c r="AB236" s="49">
        <v>605687.95436283539</v>
      </c>
      <c r="AC236" s="148">
        <f t="shared" si="46"/>
        <v>2.4563201874995277E-2</v>
      </c>
      <c r="AD236" s="151">
        <v>1.7914928465542213E-2</v>
      </c>
      <c r="AE236" s="49">
        <v>605688</v>
      </c>
      <c r="AF236" s="147">
        <v>129.08144413979926</v>
      </c>
      <c r="AG236" s="152">
        <f t="shared" si="47"/>
        <v>2.4563279073426036E-2</v>
      </c>
      <c r="AH236" s="152">
        <f t="shared" si="47"/>
        <v>1.7915005163041231E-2</v>
      </c>
      <c r="AJ236" s="49">
        <v>607398.20570325188</v>
      </c>
      <c r="AK236" s="147">
        <v>129.4459153229032</v>
      </c>
      <c r="AL236" s="152">
        <f t="shared" si="48"/>
        <v>-2.8156252145522531E-3</v>
      </c>
      <c r="AM236" s="151">
        <f t="shared" si="48"/>
        <v>-2.8156252145521421E-3</v>
      </c>
    </row>
    <row r="237" spans="2:39" x14ac:dyDescent="0.2">
      <c r="B237" s="178" t="s">
        <v>499</v>
      </c>
      <c r="D237" s="49">
        <v>700382</v>
      </c>
      <c r="E237" s="147">
        <v>127.93588132167716</v>
      </c>
      <c r="G237" s="49">
        <v>711099.47404519725</v>
      </c>
      <c r="H237" s="147">
        <v>128.86494035849179</v>
      </c>
      <c r="J237" s="148">
        <f t="shared" si="40"/>
        <v>-1.507169451867163E-2</v>
      </c>
      <c r="K237" s="149">
        <f t="shared" si="40"/>
        <v>-7.2095562550222869E-3</v>
      </c>
      <c r="L237" s="148">
        <f t="shared" si="41"/>
        <v>1.9099936123605721E-2</v>
      </c>
      <c r="M237" s="150">
        <f t="shared" si="42"/>
        <v>9.0547645222140982E-3</v>
      </c>
      <c r="N237" s="49">
        <v>713759.25146212324</v>
      </c>
      <c r="P237" s="148">
        <f t="shared" si="43"/>
        <v>4.3053511740100525E-2</v>
      </c>
      <c r="Q237" s="151">
        <v>3.4793328559094672E-2</v>
      </c>
      <c r="R237" s="49">
        <v>730535.90465955506</v>
      </c>
      <c r="S237" s="148">
        <f t="shared" si="44"/>
        <v>4.3846962570819548E-2</v>
      </c>
      <c r="T237" s="151">
        <v>3.5580495868275275E-2</v>
      </c>
      <c r="U237" s="49">
        <v>731091.62333927571</v>
      </c>
      <c r="W237" s="148">
        <f t="shared" si="45"/>
        <v>4.1791644577167775E-2</v>
      </c>
      <c r="X237" s="151">
        <v>3.3541454415502381E-2</v>
      </c>
      <c r="Y237" s="49">
        <v>729652.11561224586</v>
      </c>
      <c r="AA237" s="49">
        <v>733937.12489311968</v>
      </c>
      <c r="AB237" s="49">
        <v>729652.11561224586</v>
      </c>
      <c r="AC237" s="148">
        <f t="shared" si="46"/>
        <v>4.1791644577167775E-2</v>
      </c>
      <c r="AD237" s="151">
        <v>3.3541454415502381E-2</v>
      </c>
      <c r="AE237" s="49">
        <v>729652</v>
      </c>
      <c r="AF237" s="147">
        <v>132.22701590196644</v>
      </c>
      <c r="AG237" s="152">
        <f t="shared" si="47"/>
        <v>4.1791479506897655E-2</v>
      </c>
      <c r="AH237" s="152">
        <f t="shared" si="47"/>
        <v>3.3541290652462141E-2</v>
      </c>
      <c r="AJ237" s="49">
        <v>733937.12489311968</v>
      </c>
      <c r="AK237" s="147">
        <v>133.00356318393708</v>
      </c>
      <c r="AL237" s="152">
        <f t="shared" si="48"/>
        <v>-5.8385449485794938E-3</v>
      </c>
      <c r="AM237" s="151">
        <f t="shared" si="48"/>
        <v>-5.8385449485793828E-3</v>
      </c>
    </row>
    <row r="238" spans="2:39" x14ac:dyDescent="0.2">
      <c r="B238" s="178" t="s">
        <v>500</v>
      </c>
      <c r="D238" s="49">
        <v>840980</v>
      </c>
      <c r="E238" s="147">
        <v>129.40190986951964</v>
      </c>
      <c r="G238" s="49">
        <v>845741.00115263625</v>
      </c>
      <c r="H238" s="147">
        <v>129.28339246007357</v>
      </c>
      <c r="J238" s="148">
        <f t="shared" si="40"/>
        <v>-5.629384345973043E-3</v>
      </c>
      <c r="K238" s="149">
        <f t="shared" si="40"/>
        <v>9.1672570769429917E-4</v>
      </c>
      <c r="L238" s="148">
        <f t="shared" si="41"/>
        <v>1.7663249607357212E-2</v>
      </c>
      <c r="M238" s="150">
        <f t="shared" si="42"/>
        <v>9.0547645222140982E-3</v>
      </c>
      <c r="N238" s="49">
        <v>855834.43965479534</v>
      </c>
      <c r="P238" s="148">
        <f t="shared" si="43"/>
        <v>2.9825497866703854E-2</v>
      </c>
      <c r="Q238" s="151">
        <v>2.3090321131254976E-2</v>
      </c>
      <c r="R238" s="49">
        <v>866062.6471959406</v>
      </c>
      <c r="S238" s="148">
        <f t="shared" si="44"/>
        <v>3.1252493804208914E-2</v>
      </c>
      <c r="T238" s="151">
        <v>2.4507984351848533E-2</v>
      </c>
      <c r="U238" s="49">
        <v>867262.72223946359</v>
      </c>
      <c r="W238" s="148">
        <f t="shared" si="45"/>
        <v>3.0230114040863176E-2</v>
      </c>
      <c r="X238" s="151">
        <v>2.3492291069281412E-2</v>
      </c>
      <c r="Y238" s="49">
        <v>866402.92130608507</v>
      </c>
      <c r="AA238" s="49">
        <v>872902.79552469682</v>
      </c>
      <c r="AB238" s="49">
        <v>866402.92130608507</v>
      </c>
      <c r="AC238" s="148">
        <f t="shared" si="46"/>
        <v>3.0230114040863176E-2</v>
      </c>
      <c r="AD238" s="151">
        <v>2.3492291069281412E-2</v>
      </c>
      <c r="AE238" s="49">
        <v>866405</v>
      </c>
      <c r="AF238" s="147">
        <v>132.44217495866036</v>
      </c>
      <c r="AG238" s="152">
        <f t="shared" si="47"/>
        <v>3.0232585792765665E-2</v>
      </c>
      <c r="AH238" s="152">
        <f t="shared" si="47"/>
        <v>2.3494746655642995E-2</v>
      </c>
      <c r="AJ238" s="49">
        <v>872902.79552469682</v>
      </c>
      <c r="AK238" s="147">
        <v>133.43545428152612</v>
      </c>
      <c r="AL238" s="152">
        <f t="shared" si="48"/>
        <v>-7.443893590455275E-3</v>
      </c>
      <c r="AM238" s="151">
        <f t="shared" si="48"/>
        <v>-7.443893590455386E-3</v>
      </c>
    </row>
    <row r="239" spans="2:39" x14ac:dyDescent="0.2">
      <c r="B239" s="178" t="s">
        <v>501</v>
      </c>
      <c r="D239" s="49">
        <v>750351</v>
      </c>
      <c r="E239" s="147">
        <v>135.23264905841398</v>
      </c>
      <c r="G239" s="49">
        <v>752559.76141656609</v>
      </c>
      <c r="H239" s="147">
        <v>134.61338591431272</v>
      </c>
      <c r="J239" s="148">
        <f t="shared" si="40"/>
        <v>-2.9349980291378808E-3</v>
      </c>
      <c r="K239" s="149">
        <f t="shared" si="40"/>
        <v>4.6003088020938332E-3</v>
      </c>
      <c r="L239" s="148">
        <f t="shared" si="41"/>
        <v>1.8631784094080617E-2</v>
      </c>
      <c r="M239" s="150">
        <f t="shared" si="42"/>
        <v>9.0547645222140982E-3</v>
      </c>
      <c r="N239" s="49">
        <v>764331.37782677752</v>
      </c>
      <c r="P239" s="148">
        <f t="shared" si="43"/>
        <v>3.2741855457592894E-2</v>
      </c>
      <c r="Q239" s="151">
        <v>2.499546448981782E-2</v>
      </c>
      <c r="R239" s="49">
        <v>774918.88398446026</v>
      </c>
      <c r="S239" s="148">
        <f t="shared" si="44"/>
        <v>3.4443820769829658E-2</v>
      </c>
      <c r="T239" s="151">
        <v>2.6684663699225952E-2</v>
      </c>
      <c r="U239" s="49">
        <v>776195.95535846241</v>
      </c>
      <c r="W239" s="148">
        <f t="shared" si="45"/>
        <v>3.2690609272810311E-2</v>
      </c>
      <c r="X239" s="151">
        <v>2.4944602692460682E-2</v>
      </c>
      <c r="Y239" s="49">
        <v>774880.43135846243</v>
      </c>
      <c r="AA239" s="49">
        <v>776728.94969575014</v>
      </c>
      <c r="AB239" s="49">
        <v>774880.43135846243</v>
      </c>
      <c r="AC239" s="148">
        <f t="shared" si="46"/>
        <v>3.2690609272810311E-2</v>
      </c>
      <c r="AD239" s="151">
        <v>2.4944602692460682E-2</v>
      </c>
      <c r="AE239" s="49">
        <v>774880</v>
      </c>
      <c r="AF239" s="147">
        <v>138.60589660140505</v>
      </c>
      <c r="AG239" s="152">
        <f t="shared" si="47"/>
        <v>3.269003439723539E-2</v>
      </c>
      <c r="AH239" s="152">
        <f t="shared" si="47"/>
        <v>2.4944032128912719E-2</v>
      </c>
      <c r="AJ239" s="49">
        <v>776728.94969575014</v>
      </c>
      <c r="AK239" s="147">
        <v>138.93662565667859</v>
      </c>
      <c r="AL239" s="152">
        <f t="shared" si="48"/>
        <v>-2.3804310325685751E-3</v>
      </c>
      <c r="AM239" s="151">
        <f t="shared" si="48"/>
        <v>-2.3804310325686862E-3</v>
      </c>
    </row>
    <row r="240" spans="2:39" x14ac:dyDescent="0.2">
      <c r="B240" s="178" t="s">
        <v>502</v>
      </c>
      <c r="D240" s="49">
        <v>827881</v>
      </c>
      <c r="E240" s="147">
        <v>134.60877561454564</v>
      </c>
      <c r="G240" s="49">
        <v>857539.37628133234</v>
      </c>
      <c r="H240" s="147">
        <v>138.52034987470856</v>
      </c>
      <c r="J240" s="148">
        <f t="shared" si="40"/>
        <v>-3.4585439574733146E-2</v>
      </c>
      <c r="K240" s="149">
        <f t="shared" si="40"/>
        <v>-2.8238264368382948E-2</v>
      </c>
      <c r="L240" s="148">
        <f t="shared" si="41"/>
        <v>1.7723282704610543E-2</v>
      </c>
      <c r="M240" s="150">
        <f t="shared" si="42"/>
        <v>9.0547645222140982E-3</v>
      </c>
      <c r="N240" s="49">
        <v>842553.76900877559</v>
      </c>
      <c r="P240" s="148">
        <f t="shared" si="43"/>
        <v>4.3135101472197679E-2</v>
      </c>
      <c r="Q240" s="151">
        <v>3.632174279571676E-2</v>
      </c>
      <c r="R240" s="49">
        <v>863591.73094190448</v>
      </c>
      <c r="S240" s="148">
        <f t="shared" si="44"/>
        <v>4.4456796331628912E-2</v>
      </c>
      <c r="T240" s="151">
        <v>3.7634804850897208E-2</v>
      </c>
      <c r="U240" s="49">
        <v>864685.93700382521</v>
      </c>
      <c r="W240" s="148">
        <f t="shared" si="45"/>
        <v>4.4101928853220729E-2</v>
      </c>
      <c r="X240" s="151">
        <v>3.7282255230846495E-2</v>
      </c>
      <c r="Y240" s="49">
        <v>864392.14896093321</v>
      </c>
      <c r="AA240" s="49">
        <v>885080.08693950565</v>
      </c>
      <c r="AB240" s="49">
        <v>864392.14896093321</v>
      </c>
      <c r="AC240" s="148">
        <f t="shared" si="46"/>
        <v>4.4101928853220729E-2</v>
      </c>
      <c r="AD240" s="151">
        <v>3.7282255230846495E-2</v>
      </c>
      <c r="AE240" s="49">
        <v>864391</v>
      </c>
      <c r="AF240" s="147">
        <v>139.62710874896032</v>
      </c>
      <c r="AG240" s="152">
        <f t="shared" si="47"/>
        <v>4.4100541019784334E-2</v>
      </c>
      <c r="AH240" s="152">
        <f t="shared" si="47"/>
        <v>3.7280876462206125E-2</v>
      </c>
      <c r="AJ240" s="49">
        <v>885080.08693950565</v>
      </c>
      <c r="AK240" s="147">
        <v>142.96906556250775</v>
      </c>
      <c r="AL240" s="152">
        <f t="shared" si="48"/>
        <v>-2.3375384041285918E-2</v>
      </c>
      <c r="AM240" s="151">
        <f t="shared" si="48"/>
        <v>-2.3375384041286029E-2</v>
      </c>
    </row>
    <row r="241" spans="2:39" x14ac:dyDescent="0.2">
      <c r="B241" s="178"/>
      <c r="D241" s="1"/>
      <c r="G241" s="1"/>
      <c r="N241" s="1"/>
      <c r="P241" s="47"/>
      <c r="R241" s="1"/>
      <c r="T241" s="46"/>
      <c r="U241" s="1"/>
      <c r="W241" s="47"/>
      <c r="X241" s="46"/>
      <c r="Y241" s="1"/>
      <c r="AA241" s="1"/>
      <c r="AB241" s="1"/>
      <c r="AC241" s="47"/>
      <c r="AD241" s="46"/>
      <c r="AE241" s="1"/>
      <c r="AF241" s="68"/>
      <c r="AJ241" s="1"/>
      <c r="AK241" s="68"/>
    </row>
    <row r="242" spans="2:39" x14ac:dyDescent="0.2">
      <c r="B242" s="178" t="s">
        <v>12</v>
      </c>
      <c r="D242" s="153">
        <f>SUM(D231:D240)</f>
        <v>7344230</v>
      </c>
      <c r="E242" s="154">
        <v>127.15550847508203</v>
      </c>
      <c r="G242" s="153">
        <f>SUM(G231:G240)</f>
        <v>7332800.0000000037</v>
      </c>
      <c r="H242" s="154">
        <v>126.05003383444605</v>
      </c>
      <c r="J242" s="148">
        <f>D242/G242-1</f>
        <v>1.5587497272524509E-3</v>
      </c>
      <c r="K242" s="149">
        <f>E242/H242-1</f>
        <v>8.7701256953878204E-3</v>
      </c>
      <c r="L242" s="148">
        <f>N242/$D242-1</f>
        <v>1.8294271244136295E-2</v>
      </c>
      <c r="M242" s="150">
        <f>M$219</f>
        <v>9.0547645222140982E-3</v>
      </c>
      <c r="N242" s="153">
        <f>SUM(N231:N240)</f>
        <v>7478587.3356993226</v>
      </c>
      <c r="P242" s="148">
        <f>R242/$D242-1</f>
        <v>3.0772949870871091E-2</v>
      </c>
      <c r="Q242" s="151">
        <v>2.3404282728613168E-2</v>
      </c>
      <c r="R242" s="153">
        <f>SUM(R231:R240)</f>
        <v>7570233.6216301471</v>
      </c>
      <c r="S242" s="148">
        <f>U242/$D242-1</f>
        <v>3.1986198149505984E-2</v>
      </c>
      <c r="T242" s="151">
        <v>2.4608857882165491E-2</v>
      </c>
      <c r="U242" s="153">
        <f>SUM(U231:U240)</f>
        <v>7579143.9960355461</v>
      </c>
      <c r="W242" s="148">
        <f>Y242/$D242-1</f>
        <v>3.040945958430008E-2</v>
      </c>
      <c r="X242" s="151">
        <v>2.3043390918197071E-2</v>
      </c>
      <c r="Y242" s="153">
        <f>SUM(Y231:Y240)</f>
        <v>7567564.0653628036</v>
      </c>
      <c r="AA242" s="153">
        <f>SUM(AA231:AA240)</f>
        <v>7568300.0000000028</v>
      </c>
      <c r="AB242" s="153">
        <f>SUM(AB231:AB240)</f>
        <v>7567564.0653628036</v>
      </c>
      <c r="AC242" s="148">
        <f>AB242/$D242-1</f>
        <v>3.040945958430008E-2</v>
      </c>
      <c r="AD242" s="151">
        <v>2.3043390918197071E-2</v>
      </c>
      <c r="AE242" s="153">
        <f>SUM(AE231:AE240)</f>
        <v>7567562</v>
      </c>
      <c r="AF242" s="154">
        <v>130.08556706091366</v>
      </c>
      <c r="AG242" s="152">
        <f t="shared" ref="AG242:AH242" si="49">AE242/D242 - 1</f>
        <v>3.0409178361788802E-2</v>
      </c>
      <c r="AH242" s="152">
        <f t="shared" si="49"/>
        <v>2.3043111706055663E-2</v>
      </c>
      <c r="AJ242" s="153">
        <f>SUM(AJ231:AJ240)</f>
        <v>7568300.0000000028</v>
      </c>
      <c r="AK242" s="154">
        <v>130.0982532005834</v>
      </c>
      <c r="AL242" s="152">
        <f t="shared" ref="AL242:AM242" si="50">AE242/AJ242-1</f>
        <v>-9.7511990804100002E-5</v>
      </c>
      <c r="AM242" s="151">
        <f t="shared" si="50"/>
        <v>-9.7511990804211024E-5</v>
      </c>
    </row>
    <row r="243" spans="2:39" x14ac:dyDescent="0.2">
      <c r="B243" s="178"/>
      <c r="D243" s="1"/>
      <c r="G243" s="1"/>
      <c r="N243" s="1"/>
      <c r="P243" s="47"/>
      <c r="R243" s="1"/>
      <c r="T243" s="46"/>
      <c r="U243" s="1"/>
      <c r="W243" s="47"/>
      <c r="X243" s="46"/>
      <c r="Y243" s="1"/>
      <c r="AA243" s="1"/>
      <c r="AB243" s="1"/>
      <c r="AC243" s="47"/>
      <c r="AD243" s="46"/>
      <c r="AE243" s="1"/>
      <c r="AF243" s="68"/>
      <c r="AJ243" s="1"/>
      <c r="AK243" s="68"/>
    </row>
    <row r="244" spans="2:39" x14ac:dyDescent="0.2">
      <c r="B244" s="195" t="s">
        <v>503</v>
      </c>
      <c r="D244" s="1"/>
      <c r="G244" s="1"/>
      <c r="N244" s="1"/>
      <c r="P244" s="47"/>
      <c r="R244" s="1"/>
      <c r="T244" s="46"/>
      <c r="U244" s="1"/>
      <c r="W244" s="47"/>
      <c r="X244" s="46"/>
      <c r="Y244" s="1"/>
      <c r="AA244" s="1"/>
      <c r="AB244" s="1"/>
      <c r="AC244" s="47"/>
      <c r="AD244" s="46"/>
      <c r="AE244" s="1"/>
      <c r="AF244" s="68"/>
      <c r="AJ244" s="1"/>
      <c r="AK244" s="68"/>
    </row>
    <row r="245" spans="2:39" x14ac:dyDescent="0.2">
      <c r="B245" s="178" t="s">
        <v>504</v>
      </c>
      <c r="D245" s="49">
        <v>750410</v>
      </c>
      <c r="E245" s="147">
        <v>127.64806478892406</v>
      </c>
      <c r="G245" s="49">
        <v>796847.41577260825</v>
      </c>
      <c r="H245" s="147">
        <v>133.95340341042922</v>
      </c>
      <c r="J245" s="148">
        <f t="shared" ref="J245:K254" si="51">D245/G245-1</f>
        <v>-5.8276421374327203E-2</v>
      </c>
      <c r="K245" s="149">
        <f t="shared" si="51"/>
        <v>-4.7071134147937954E-2</v>
      </c>
      <c r="L245" s="148">
        <f t="shared" ref="L245:L254" si="52">N245/$D245-1</f>
        <v>2.3279275778981923E-2</v>
      </c>
      <c r="M245" s="150">
        <f t="shared" ref="M245:M254" si="53">M$219</f>
        <v>9.0547645222140982E-3</v>
      </c>
      <c r="N245" s="49">
        <v>767879.00133730576</v>
      </c>
      <c r="P245" s="148">
        <f t="shared" ref="P245:P254" si="54">R245/$D245-1</f>
        <v>5.3021570422753905E-2</v>
      </c>
      <c r="Q245" s="151">
        <v>4.0639314438074337E-2</v>
      </c>
      <c r="R245" s="49">
        <v>790197.91666093876</v>
      </c>
      <c r="S245" s="148">
        <f t="shared" ref="S245:S254" si="55">U245/$D245-1</f>
        <v>5.3154655623647074E-2</v>
      </c>
      <c r="T245" s="151">
        <v>4.0770834718483862E-2</v>
      </c>
      <c r="U245" s="49">
        <v>790297.78512654104</v>
      </c>
      <c r="W245" s="148">
        <f t="shared" ref="W245:W254" si="56">Y245/$D245-1</f>
        <v>5.3100535818617844E-2</v>
      </c>
      <c r="X245" s="151">
        <v>4.0717351296695625E-2</v>
      </c>
      <c r="Y245" s="49">
        <v>790257.17308364902</v>
      </c>
      <c r="AA245" s="49">
        <v>822438.9451221677</v>
      </c>
      <c r="AB245" s="49">
        <v>790257.17308364902</v>
      </c>
      <c r="AC245" s="148">
        <f t="shared" ref="AC245:AC254" si="57">AB245/$D245-1</f>
        <v>5.3100535818617844E-2</v>
      </c>
      <c r="AD245" s="151">
        <v>4.0717351296695625E-2</v>
      </c>
      <c r="AE245" s="49">
        <v>790257</v>
      </c>
      <c r="AF245" s="147">
        <v>132.84552678918837</v>
      </c>
      <c r="AG245" s="152">
        <f t="shared" ref="AG245:AH254" si="58">AE245/D245 - 1</f>
        <v>5.3100305166508877E-2</v>
      </c>
      <c r="AH245" s="152">
        <f t="shared" si="58"/>
        <v>4.0717123356775575E-2</v>
      </c>
      <c r="AJ245" s="49">
        <v>822438.9451221677</v>
      </c>
      <c r="AK245" s="147">
        <v>138.25544717313326</v>
      </c>
      <c r="AL245" s="152">
        <f t="shared" ref="AL245:AM254" si="59">AE245/AJ245-1</f>
        <v>-3.9129889596105305E-2</v>
      </c>
      <c r="AM245" s="151">
        <f t="shared" si="59"/>
        <v>-3.9129889596105416E-2</v>
      </c>
    </row>
    <row r="246" spans="2:39" x14ac:dyDescent="0.2">
      <c r="B246" s="178" t="s">
        <v>505</v>
      </c>
      <c r="D246" s="49">
        <v>793626</v>
      </c>
      <c r="E246" s="147">
        <v>122.85945307735111</v>
      </c>
      <c r="G246" s="49">
        <v>832551.71519193752</v>
      </c>
      <c r="H246" s="147">
        <v>127.54705930716271</v>
      </c>
      <c r="J246" s="148">
        <f t="shared" si="51"/>
        <v>-4.6754711427101636E-2</v>
      </c>
      <c r="K246" s="149">
        <f t="shared" si="51"/>
        <v>-3.6751974175451396E-2</v>
      </c>
      <c r="L246" s="148">
        <f t="shared" si="52"/>
        <v>2.1497477050952618E-2</v>
      </c>
      <c r="M246" s="150">
        <f t="shared" si="53"/>
        <v>9.0547645222140982E-3</v>
      </c>
      <c r="N246" s="49">
        <v>810686.95672203938</v>
      </c>
      <c r="P246" s="148">
        <f t="shared" si="54"/>
        <v>4.9003118144663294E-2</v>
      </c>
      <c r="Q246" s="151">
        <v>3.8109867096491445E-2</v>
      </c>
      <c r="R246" s="49">
        <v>832516.14864067652</v>
      </c>
      <c r="S246" s="148">
        <f t="shared" si="55"/>
        <v>4.9146610855596906E-2</v>
      </c>
      <c r="T246" s="151">
        <v>3.8251869724033716E-2</v>
      </c>
      <c r="U246" s="49">
        <v>832630.02818688401</v>
      </c>
      <c r="W246" s="148">
        <f t="shared" si="56"/>
        <v>4.8580474855527411E-2</v>
      </c>
      <c r="X246" s="151">
        <v>3.7691612697505317E-2</v>
      </c>
      <c r="Y246" s="49">
        <v>832180.72793769278</v>
      </c>
      <c r="AA246" s="49">
        <v>859289.92282445205</v>
      </c>
      <c r="AB246" s="49">
        <v>832180.72793769278</v>
      </c>
      <c r="AC246" s="148">
        <f t="shared" si="57"/>
        <v>4.8580474855527411E-2</v>
      </c>
      <c r="AD246" s="151">
        <v>3.7691612697505317E-2</v>
      </c>
      <c r="AE246" s="49">
        <v>832181</v>
      </c>
      <c r="AF246" s="147">
        <v>127.49026567896001</v>
      </c>
      <c r="AG246" s="152">
        <f t="shared" si="58"/>
        <v>4.8580817664743758E-2</v>
      </c>
      <c r="AH246" s="152">
        <f t="shared" si="58"/>
        <v>3.7691951946859037E-2</v>
      </c>
      <c r="AJ246" s="49">
        <v>859289.92282445205</v>
      </c>
      <c r="AK246" s="147">
        <v>131.64335710157098</v>
      </c>
      <c r="AL246" s="152">
        <f t="shared" si="59"/>
        <v>-3.1548051599797788E-2</v>
      </c>
      <c r="AM246" s="151">
        <f t="shared" si="59"/>
        <v>-3.1548051599797788E-2</v>
      </c>
    </row>
    <row r="247" spans="2:39" x14ac:dyDescent="0.2">
      <c r="B247" s="178" t="s">
        <v>506</v>
      </c>
      <c r="D247" s="49">
        <v>741966</v>
      </c>
      <c r="E247" s="147">
        <v>128.35160822270521</v>
      </c>
      <c r="G247" s="49">
        <v>762701.79189874628</v>
      </c>
      <c r="H247" s="147">
        <v>130.99297629295251</v>
      </c>
      <c r="J247" s="148">
        <f t="shared" si="51"/>
        <v>-2.7187286196253102E-2</v>
      </c>
      <c r="K247" s="149">
        <f t="shared" si="51"/>
        <v>-2.0164196165297743E-2</v>
      </c>
      <c r="L247" s="148">
        <f t="shared" si="52"/>
        <v>1.8181295335033321E-2</v>
      </c>
      <c r="M247" s="150">
        <f t="shared" si="53"/>
        <v>9.0547645222140982E-3</v>
      </c>
      <c r="N247" s="49">
        <v>755455.90297455329</v>
      </c>
      <c r="P247" s="148">
        <f t="shared" si="54"/>
        <v>4.5338007490415944E-2</v>
      </c>
      <c r="Q247" s="151">
        <v>3.7845422599505962E-2</v>
      </c>
      <c r="R247" s="49">
        <v>775605.26006563404</v>
      </c>
      <c r="S247" s="148">
        <f t="shared" si="55"/>
        <v>4.6298933582770374E-2</v>
      </c>
      <c r="T247" s="151">
        <v>3.8799461139442659E-2</v>
      </c>
      <c r="U247" s="49">
        <v>776318.23455467378</v>
      </c>
      <c r="W247" s="148">
        <f t="shared" si="56"/>
        <v>4.4954572973478601E-2</v>
      </c>
      <c r="X247" s="151">
        <v>3.7464736395217413E-2</v>
      </c>
      <c r="Y247" s="49">
        <v>775320.76469084003</v>
      </c>
      <c r="AA247" s="49">
        <v>787196.70134563604</v>
      </c>
      <c r="AB247" s="49">
        <v>775320.76469084003</v>
      </c>
      <c r="AC247" s="148">
        <f t="shared" si="57"/>
        <v>4.4954572973478601E-2</v>
      </c>
      <c r="AD247" s="151">
        <v>3.7464736395217413E-2</v>
      </c>
      <c r="AE247" s="49">
        <v>775321</v>
      </c>
      <c r="AF247" s="147">
        <v>133.16030780469336</v>
      </c>
      <c r="AG247" s="152">
        <f t="shared" si="58"/>
        <v>4.4954890116258639E-2</v>
      </c>
      <c r="AH247" s="152">
        <f t="shared" si="58"/>
        <v>3.7465051264838678E-2</v>
      </c>
      <c r="AJ247" s="49">
        <v>787196.70134563604</v>
      </c>
      <c r="AK247" s="147">
        <v>135.19994306103428</v>
      </c>
      <c r="AL247" s="152">
        <f t="shared" si="59"/>
        <v>-1.5086065941759763E-2</v>
      </c>
      <c r="AM247" s="151">
        <f t="shared" si="59"/>
        <v>-1.5086065941759652E-2</v>
      </c>
    </row>
    <row r="248" spans="2:39" x14ac:dyDescent="0.2">
      <c r="B248" s="178" t="s">
        <v>507</v>
      </c>
      <c r="D248" s="49">
        <v>954358</v>
      </c>
      <c r="E248" s="147">
        <v>123.92392235017785</v>
      </c>
      <c r="G248" s="49">
        <v>954516.25679179351</v>
      </c>
      <c r="H248" s="147">
        <v>123.07490464821092</v>
      </c>
      <c r="J248" s="148">
        <f t="shared" si="51"/>
        <v>-1.6579790094450875E-4</v>
      </c>
      <c r="K248" s="149">
        <f t="shared" si="51"/>
        <v>6.8983819601056151E-3</v>
      </c>
      <c r="L248" s="148">
        <f t="shared" si="52"/>
        <v>1.8197038518932285E-2</v>
      </c>
      <c r="M248" s="150">
        <f t="shared" si="53"/>
        <v>9.0547645222140982E-3</v>
      </c>
      <c r="N248" s="49">
        <v>971724.48928685114</v>
      </c>
      <c r="P248" s="148">
        <f t="shared" si="54"/>
        <v>2.6897765117920525E-2</v>
      </c>
      <c r="Q248" s="151">
        <v>1.9693273938202971E-2</v>
      </c>
      <c r="R248" s="49">
        <v>980028.09732240834</v>
      </c>
      <c r="S248" s="148">
        <f t="shared" si="55"/>
        <v>2.7402673472442407E-2</v>
      </c>
      <c r="T248" s="151">
        <v>2.0194639965620542E-2</v>
      </c>
      <c r="U248" s="49">
        <v>980509.96064981318</v>
      </c>
      <c r="W248" s="148">
        <f t="shared" si="56"/>
        <v>2.5812063171597899E-2</v>
      </c>
      <c r="X248" s="151">
        <v>1.861518904039472E-2</v>
      </c>
      <c r="Y248" s="49">
        <v>978991.94898431993</v>
      </c>
      <c r="AA248" s="49">
        <v>985171.47423594422</v>
      </c>
      <c r="AB248" s="49">
        <v>978991.94898431993</v>
      </c>
      <c r="AC248" s="148">
        <f t="shared" si="57"/>
        <v>2.5812063171597899E-2</v>
      </c>
      <c r="AD248" s="151">
        <v>1.861518904039472E-2</v>
      </c>
      <c r="AE248" s="49">
        <v>978989</v>
      </c>
      <c r="AF248" s="147">
        <v>126.23040935061765</v>
      </c>
      <c r="AG248" s="152">
        <f t="shared" si="58"/>
        <v>2.5808973152632531E-2</v>
      </c>
      <c r="AH248" s="152">
        <f t="shared" si="58"/>
        <v>1.8612120700329804E-2</v>
      </c>
      <c r="AJ248" s="49">
        <v>985171.47423594422</v>
      </c>
      <c r="AK248" s="147">
        <v>127.02757484849647</v>
      </c>
      <c r="AL248" s="152">
        <f t="shared" si="59"/>
        <v>-6.2755311107024481E-3</v>
      </c>
      <c r="AM248" s="151">
        <f t="shared" si="59"/>
        <v>-6.2755311107024481E-3</v>
      </c>
    </row>
    <row r="249" spans="2:39" x14ac:dyDescent="0.2">
      <c r="B249" s="178" t="s">
        <v>508</v>
      </c>
      <c r="D249" s="49">
        <v>655428</v>
      </c>
      <c r="E249" s="147">
        <v>123.44850132455241</v>
      </c>
      <c r="G249" s="49">
        <v>662587.40156027419</v>
      </c>
      <c r="H249" s="147">
        <v>123.89130880242585</v>
      </c>
      <c r="J249" s="148">
        <f t="shared" si="51"/>
        <v>-1.0805218365780966E-2</v>
      </c>
      <c r="K249" s="149">
        <f t="shared" si="51"/>
        <v>-3.5741609492527804E-3</v>
      </c>
      <c r="L249" s="148">
        <f t="shared" si="52"/>
        <v>1.8349199680326889E-2</v>
      </c>
      <c r="M249" s="150">
        <f t="shared" si="53"/>
        <v>9.0547645222140982E-3</v>
      </c>
      <c r="N249" s="49">
        <v>667454.57924807724</v>
      </c>
      <c r="P249" s="148">
        <f t="shared" si="54"/>
        <v>2.7781172159481615E-2</v>
      </c>
      <c r="Q249" s="151">
        <v>2.0322569244695776E-2</v>
      </c>
      <c r="R249" s="49">
        <v>673636.55810614477</v>
      </c>
      <c r="S249" s="148">
        <f t="shared" si="55"/>
        <v>2.9236587919323043E-2</v>
      </c>
      <c r="T249" s="151">
        <v>2.1767423059521285E-2</v>
      </c>
      <c r="U249" s="49">
        <v>674590.478346786</v>
      </c>
      <c r="W249" s="148">
        <f t="shared" si="56"/>
        <v>2.9161059259328992E-2</v>
      </c>
      <c r="X249" s="151">
        <v>2.169244251064173E-2</v>
      </c>
      <c r="Y249" s="49">
        <v>674540.97474822344</v>
      </c>
      <c r="AA249" s="49">
        <v>683867.04004317906</v>
      </c>
      <c r="AB249" s="49">
        <v>674540.97474822344</v>
      </c>
      <c r="AC249" s="148">
        <f t="shared" si="57"/>
        <v>2.9161059259328992E-2</v>
      </c>
      <c r="AD249" s="151">
        <v>2.169244251064173E-2</v>
      </c>
      <c r="AE249" s="49">
        <v>674541</v>
      </c>
      <c r="AF249" s="147">
        <v>126.1264055641646</v>
      </c>
      <c r="AG249" s="152">
        <f t="shared" si="58"/>
        <v>2.9161097786484458E-2</v>
      </c>
      <c r="AH249" s="152">
        <f t="shared" si="58"/>
        <v>2.1692480758205734E-2</v>
      </c>
      <c r="AJ249" s="49">
        <v>683867.04004317906</v>
      </c>
      <c r="AK249" s="147">
        <v>127.87019861572654</v>
      </c>
      <c r="AL249" s="152">
        <f t="shared" si="59"/>
        <v>-1.3637212348456274E-2</v>
      </c>
      <c r="AM249" s="151">
        <f t="shared" si="59"/>
        <v>-1.3637212348456274E-2</v>
      </c>
    </row>
    <row r="250" spans="2:39" x14ac:dyDescent="0.2">
      <c r="B250" s="178" t="s">
        <v>509</v>
      </c>
      <c r="D250" s="49">
        <v>661407</v>
      </c>
      <c r="E250" s="147">
        <v>128.4803526795753</v>
      </c>
      <c r="G250" s="49">
        <v>641545.70583968807</v>
      </c>
      <c r="H250" s="147">
        <v>123.89322658013809</v>
      </c>
      <c r="J250" s="148">
        <f t="shared" si="51"/>
        <v>3.0958502222871997E-2</v>
      </c>
      <c r="K250" s="149">
        <f t="shared" si="51"/>
        <v>3.702483360920561E-2</v>
      </c>
      <c r="L250" s="148">
        <f t="shared" si="52"/>
        <v>1.6983266239609218E-2</v>
      </c>
      <c r="M250" s="150">
        <f t="shared" si="53"/>
        <v>9.0547645222140982E-3</v>
      </c>
      <c r="N250" s="49">
        <v>672639.85117374128</v>
      </c>
      <c r="P250" s="148">
        <f t="shared" si="54"/>
        <v>1.9716899399732757E-2</v>
      </c>
      <c r="Q250" s="151">
        <v>1.3751815024198422E-2</v>
      </c>
      <c r="R250" s="49">
        <v>674447.89528127899</v>
      </c>
      <c r="S250" s="148">
        <f t="shared" si="55"/>
        <v>2.1287623921689924E-2</v>
      </c>
      <c r="T250" s="151">
        <v>1.5313351207402182E-2</v>
      </c>
      <c r="U250" s="49">
        <v>675486.78347517317</v>
      </c>
      <c r="W250" s="148">
        <f t="shared" si="56"/>
        <v>1.9683889471116434E-2</v>
      </c>
      <c r="X250" s="151">
        <v>1.3718998195264565E-2</v>
      </c>
      <c r="Y250" s="49">
        <v>674426.06228342268</v>
      </c>
      <c r="AA250" s="49">
        <v>662149.5698105105</v>
      </c>
      <c r="AB250" s="49">
        <v>674426.06228342268</v>
      </c>
      <c r="AC250" s="148">
        <f t="shared" si="57"/>
        <v>1.9683889471116434E-2</v>
      </c>
      <c r="AD250" s="151">
        <v>1.3718998195264565E-2</v>
      </c>
      <c r="AE250" s="49">
        <v>674427</v>
      </c>
      <c r="AF250" s="147">
        <v>130.2431554948983</v>
      </c>
      <c r="AG250" s="152">
        <f t="shared" si="58"/>
        <v>1.9685307231402049E-2</v>
      </c>
      <c r="AH250" s="152">
        <f t="shared" si="58"/>
        <v>1.3720407662013212E-2</v>
      </c>
      <c r="AJ250" s="49">
        <v>662149.5698105105</v>
      </c>
      <c r="AK250" s="147">
        <v>127.87217798473422</v>
      </c>
      <c r="AL250" s="152">
        <f t="shared" si="59"/>
        <v>1.854177779350219E-2</v>
      </c>
      <c r="AM250" s="151">
        <f t="shared" si="59"/>
        <v>1.8541777793501968E-2</v>
      </c>
    </row>
    <row r="251" spans="2:39" x14ac:dyDescent="0.2">
      <c r="B251" s="178" t="s">
        <v>510</v>
      </c>
      <c r="D251" s="49">
        <v>589638</v>
      </c>
      <c r="E251" s="147">
        <v>123.85880617521364</v>
      </c>
      <c r="G251" s="49">
        <v>582384.20167337591</v>
      </c>
      <c r="H251" s="147">
        <v>121.65778647244811</v>
      </c>
      <c r="J251" s="148">
        <f t="shared" si="51"/>
        <v>1.2455348729896176E-2</v>
      </c>
      <c r="K251" s="149">
        <f t="shared" si="51"/>
        <v>1.8091893388706426E-2</v>
      </c>
      <c r="L251" s="148">
        <f t="shared" si="52"/>
        <v>1.6639133064435985E-2</v>
      </c>
      <c r="M251" s="150">
        <f t="shared" si="53"/>
        <v>9.0547645222140982E-3</v>
      </c>
      <c r="N251" s="49">
        <v>599449.06514184794</v>
      </c>
      <c r="P251" s="148">
        <f t="shared" si="54"/>
        <v>2.4192501608926387E-2</v>
      </c>
      <c r="Q251" s="151">
        <v>1.8522181658413572E-2</v>
      </c>
      <c r="R251" s="49">
        <v>603902.81826368417</v>
      </c>
      <c r="S251" s="148">
        <f t="shared" si="55"/>
        <v>2.5870537516471837E-2</v>
      </c>
      <c r="T251" s="151">
        <v>2.019092731977068E-2</v>
      </c>
      <c r="U251" s="49">
        <v>604892.25200013747</v>
      </c>
      <c r="W251" s="148">
        <f t="shared" si="56"/>
        <v>2.4809546127252613E-2</v>
      </c>
      <c r="X251" s="151">
        <v>1.9135809983165775E-2</v>
      </c>
      <c r="Y251" s="49">
        <v>604266.65115938091</v>
      </c>
      <c r="AA251" s="49">
        <v>601088.03642873291</v>
      </c>
      <c r="AB251" s="49">
        <v>604266.65115938091</v>
      </c>
      <c r="AC251" s="148">
        <f t="shared" si="57"/>
        <v>2.4809546127252613E-2</v>
      </c>
      <c r="AD251" s="151">
        <v>1.9135809983165775E-2</v>
      </c>
      <c r="AE251" s="49">
        <v>604268</v>
      </c>
      <c r="AF251" s="147">
        <v>126.22922652246459</v>
      </c>
      <c r="AG251" s="152">
        <f t="shared" si="58"/>
        <v>2.4811833701355646E-2</v>
      </c>
      <c r="AH251" s="152">
        <f t="shared" si="58"/>
        <v>1.9138084892386997E-2</v>
      </c>
      <c r="AJ251" s="49">
        <v>601088.03642873291</v>
      </c>
      <c r="AK251" s="147">
        <v>125.56494454497999</v>
      </c>
      <c r="AL251" s="152">
        <f t="shared" si="59"/>
        <v>5.2903458038531248E-3</v>
      </c>
      <c r="AM251" s="151">
        <f t="shared" si="59"/>
        <v>5.2903458038531248E-3</v>
      </c>
    </row>
    <row r="252" spans="2:39" x14ac:dyDescent="0.2">
      <c r="B252" s="178" t="s">
        <v>511</v>
      </c>
      <c r="D252" s="49">
        <v>651526</v>
      </c>
      <c r="E252" s="147">
        <v>127.50805550519306</v>
      </c>
      <c r="G252" s="49">
        <v>634877.56293127988</v>
      </c>
      <c r="H252" s="147">
        <v>123.66564860332936</v>
      </c>
      <c r="J252" s="148">
        <f t="shared" si="51"/>
        <v>2.6223067313724258E-2</v>
      </c>
      <c r="K252" s="149">
        <f t="shared" si="51"/>
        <v>3.1070931542102054E-2</v>
      </c>
      <c r="L252" s="148">
        <f t="shared" si="52"/>
        <v>1.5840135779153997E-2</v>
      </c>
      <c r="M252" s="150">
        <f t="shared" si="53"/>
        <v>9.0547645222140982E-3</v>
      </c>
      <c r="N252" s="49">
        <v>661846.26030364912</v>
      </c>
      <c r="P252" s="148">
        <f t="shared" si="54"/>
        <v>1.9719793320375656E-2</v>
      </c>
      <c r="Q252" s="151">
        <v>1.4925299597607911E-2</v>
      </c>
      <c r="R252" s="49">
        <v>664373.9580628511</v>
      </c>
      <c r="S252" s="148">
        <f t="shared" si="55"/>
        <v>2.1921036264401339E-2</v>
      </c>
      <c r="T252" s="151">
        <v>1.7116192791097662E-2</v>
      </c>
      <c r="U252" s="49">
        <v>665808.12507320032</v>
      </c>
      <c r="W252" s="148">
        <f t="shared" si="56"/>
        <v>1.9522846572876285E-2</v>
      </c>
      <c r="X252" s="151">
        <v>1.4729278849535898E-2</v>
      </c>
      <c r="Y252" s="49">
        <v>664245.6421362398</v>
      </c>
      <c r="AA252" s="49">
        <v>655267.27301069244</v>
      </c>
      <c r="AB252" s="49">
        <v>664245.6421362398</v>
      </c>
      <c r="AC252" s="148">
        <f t="shared" si="57"/>
        <v>1.9522846572876285E-2</v>
      </c>
      <c r="AD252" s="151">
        <v>1.4729278849535898E-2</v>
      </c>
      <c r="AE252" s="49">
        <v>664244</v>
      </c>
      <c r="AF252" s="147">
        <v>129.38583734413893</v>
      </c>
      <c r="AG252" s="152">
        <f t="shared" si="58"/>
        <v>1.9520326126662546E-2</v>
      </c>
      <c r="AH252" s="152">
        <f t="shared" si="58"/>
        <v>1.4726770253895127E-2</v>
      </c>
      <c r="AJ252" s="49">
        <v>655267.27301069244</v>
      </c>
      <c r="AK252" s="147">
        <v>127.6372911199784</v>
      </c>
      <c r="AL252" s="152">
        <f t="shared" si="59"/>
        <v>1.3699336681447738E-2</v>
      </c>
      <c r="AM252" s="151">
        <f t="shared" si="59"/>
        <v>1.3699336681447738E-2</v>
      </c>
    </row>
    <row r="253" spans="2:39" x14ac:dyDescent="0.2">
      <c r="B253" s="178" t="s">
        <v>512</v>
      </c>
      <c r="D253" s="49">
        <v>777369</v>
      </c>
      <c r="E253" s="147">
        <v>131.56629538216004</v>
      </c>
      <c r="G253" s="49">
        <v>734976.61829024146</v>
      </c>
      <c r="H253" s="147">
        <v>123.74763426231809</v>
      </c>
      <c r="J253" s="148">
        <f t="shared" si="51"/>
        <v>5.7678544670407339E-2</v>
      </c>
      <c r="K253" s="149">
        <f t="shared" si="51"/>
        <v>6.3182307819057648E-2</v>
      </c>
      <c r="L253" s="148">
        <f t="shared" si="52"/>
        <v>1.6375722497911527E-2</v>
      </c>
      <c r="M253" s="150">
        <f t="shared" si="53"/>
        <v>9.0547645222140982E-3</v>
      </c>
      <c r="N253" s="49">
        <v>790098.97902247903</v>
      </c>
      <c r="P253" s="148">
        <f t="shared" si="54"/>
        <v>1.8789470222420723E-2</v>
      </c>
      <c r="Q253" s="151">
        <v>1.3515514945695584E-2</v>
      </c>
      <c r="R253" s="49">
        <v>791975.351677333</v>
      </c>
      <c r="S253" s="148">
        <f t="shared" si="55"/>
        <v>2.1048751085207762E-2</v>
      </c>
      <c r="T253" s="151">
        <v>1.5763100216236836E-2</v>
      </c>
      <c r="U253" s="49">
        <v>793731.64658235689</v>
      </c>
      <c r="W253" s="148">
        <f t="shared" si="56"/>
        <v>1.7963890159114371E-2</v>
      </c>
      <c r="X253" s="151">
        <v>1.2694208652837879E-2</v>
      </c>
      <c r="Y253" s="49">
        <v>791333.57132910064</v>
      </c>
      <c r="AA253" s="49">
        <v>758581.1068358653</v>
      </c>
      <c r="AB253" s="49">
        <v>791333.57132910064</v>
      </c>
      <c r="AC253" s="148">
        <f t="shared" si="57"/>
        <v>1.7963890159114371E-2</v>
      </c>
      <c r="AD253" s="151">
        <v>1.2694208652837879E-2</v>
      </c>
      <c r="AE253" s="49">
        <v>791334</v>
      </c>
      <c r="AF253" s="147">
        <v>133.23649756252036</v>
      </c>
      <c r="AG253" s="152">
        <f t="shared" si="58"/>
        <v>1.796444159723376E-2</v>
      </c>
      <c r="AH253" s="152">
        <f t="shared" si="58"/>
        <v>1.2694757236333842E-2</v>
      </c>
      <c r="AJ253" s="49">
        <v>758581.1068358653</v>
      </c>
      <c r="AK253" s="147">
        <v>127.72190982810136</v>
      </c>
      <c r="AL253" s="152">
        <f t="shared" si="59"/>
        <v>4.3176521098384546E-2</v>
      </c>
      <c r="AM253" s="151">
        <f t="shared" si="59"/>
        <v>4.3176521098384546E-2</v>
      </c>
    </row>
    <row r="254" spans="2:39" x14ac:dyDescent="0.2">
      <c r="B254" s="178" t="s">
        <v>513</v>
      </c>
      <c r="D254" s="49">
        <v>768502</v>
      </c>
      <c r="E254" s="147">
        <v>134.78867409943942</v>
      </c>
      <c r="G254" s="49">
        <v>729811.33005005855</v>
      </c>
      <c r="H254" s="147">
        <v>127.29938631833221</v>
      </c>
      <c r="J254" s="148">
        <f t="shared" si="51"/>
        <v>5.3014619473347402E-2</v>
      </c>
      <c r="K254" s="149">
        <f t="shared" si="51"/>
        <v>5.8832080795574893E-2</v>
      </c>
      <c r="L254" s="148">
        <f t="shared" si="52"/>
        <v>1.6721167269283965E-2</v>
      </c>
      <c r="M254" s="150">
        <f t="shared" si="53"/>
        <v>9.0547645222140982E-3</v>
      </c>
      <c r="N254" s="49">
        <v>781352.25048877927</v>
      </c>
      <c r="P254" s="148">
        <f t="shared" si="54"/>
        <v>1.958045333544578E-2</v>
      </c>
      <c r="Q254" s="151">
        <v>1.397864927249981E-2</v>
      </c>
      <c r="R254" s="49">
        <v>783549.61754919682</v>
      </c>
      <c r="S254" s="148">
        <f t="shared" si="55"/>
        <v>2.1309901652800667E-2</v>
      </c>
      <c r="T254" s="151">
        <v>1.5698595612272603E-2</v>
      </c>
      <c r="U254" s="49">
        <v>784878.70203998068</v>
      </c>
      <c r="W254" s="148">
        <f t="shared" si="56"/>
        <v>1.7564754561386398E-2</v>
      </c>
      <c r="X254" s="151">
        <v>1.1974025200338856E-2</v>
      </c>
      <c r="Y254" s="49">
        <v>782000.54900993453</v>
      </c>
      <c r="AA254" s="49">
        <v>753249.93034282362</v>
      </c>
      <c r="AB254" s="49">
        <v>782000.54900993453</v>
      </c>
      <c r="AC254" s="148">
        <f t="shared" si="57"/>
        <v>1.7564754561386398E-2</v>
      </c>
      <c r="AD254" s="151">
        <v>1.1974025200338856E-2</v>
      </c>
      <c r="AE254" s="49">
        <v>782000</v>
      </c>
      <c r="AF254" s="147">
        <v>136.40254131723012</v>
      </c>
      <c r="AG254" s="152">
        <f t="shared" si="58"/>
        <v>1.7564040171658579E-2</v>
      </c>
      <c r="AH254" s="152">
        <f t="shared" si="58"/>
        <v>1.1973314735628904E-2</v>
      </c>
      <c r="AJ254" s="49">
        <v>753249.93034282362</v>
      </c>
      <c r="AK254" s="147">
        <v>131.38772985394849</v>
      </c>
      <c r="AL254" s="152">
        <f t="shared" si="59"/>
        <v>3.8168034936414186E-2</v>
      </c>
      <c r="AM254" s="151">
        <f t="shared" si="59"/>
        <v>3.8168034936413964E-2</v>
      </c>
    </row>
    <row r="255" spans="2:39" x14ac:dyDescent="0.2">
      <c r="B255" s="178"/>
      <c r="D255" s="1"/>
      <c r="G255" s="1"/>
      <c r="N255" s="1"/>
      <c r="P255" s="47"/>
      <c r="R255" s="1"/>
      <c r="T255" s="46"/>
      <c r="U255" s="1"/>
      <c r="W255" s="47"/>
      <c r="X255" s="46"/>
      <c r="Y255" s="1"/>
      <c r="AA255" s="1"/>
      <c r="AB255" s="1"/>
      <c r="AC255" s="47"/>
      <c r="AD255" s="46"/>
      <c r="AE255" s="1"/>
      <c r="AF255" s="68"/>
      <c r="AJ255" s="1"/>
      <c r="AK255" s="68"/>
    </row>
    <row r="256" spans="2:39" x14ac:dyDescent="0.2">
      <c r="B256" s="178" t="s">
        <v>12</v>
      </c>
      <c r="D256" s="153">
        <f>SUM(D245:D254)</f>
        <v>7344230</v>
      </c>
      <c r="E256" s="154">
        <v>127.15550847508203</v>
      </c>
      <c r="G256" s="153">
        <f>SUM(G245:G254)</f>
        <v>7332800.0000000028</v>
      </c>
      <c r="H256" s="154">
        <v>126.05003383444604</v>
      </c>
      <c r="J256" s="148">
        <f>D256/G256-1</f>
        <v>1.5587497272524509E-3</v>
      </c>
      <c r="K256" s="149">
        <f>E256/H256-1</f>
        <v>8.7701256953878204E-3</v>
      </c>
      <c r="L256" s="148">
        <f>N256/$D256-1</f>
        <v>1.8294271244136295E-2</v>
      </c>
      <c r="M256" s="150">
        <f>M$219</f>
        <v>9.0547645222140982E-3</v>
      </c>
      <c r="N256" s="153">
        <f>SUM(N245:N254)</f>
        <v>7478587.3356993236</v>
      </c>
      <c r="P256" s="148">
        <f>R256/$D256-1</f>
        <v>3.0772949870871091E-2</v>
      </c>
      <c r="Q256" s="151">
        <v>2.3404282728613168E-2</v>
      </c>
      <c r="R256" s="153">
        <f>SUM(R245:R254)</f>
        <v>7570233.6216301471</v>
      </c>
      <c r="S256" s="148">
        <f>U256/$D256-1</f>
        <v>3.1986198149505762E-2</v>
      </c>
      <c r="T256" s="151">
        <v>2.4608857882165269E-2</v>
      </c>
      <c r="U256" s="153">
        <f>SUM(U245:U254)</f>
        <v>7579143.9960355451</v>
      </c>
      <c r="W256" s="148">
        <f>Y256/$D256-1</f>
        <v>3.040945958430008E-2</v>
      </c>
      <c r="X256" s="151">
        <v>2.3043390918197071E-2</v>
      </c>
      <c r="Y256" s="153">
        <f>SUM(Y245:Y254)</f>
        <v>7567564.0653628036</v>
      </c>
      <c r="AA256" s="153">
        <f>SUM(AA245:AA254)</f>
        <v>7568300.0000000037</v>
      </c>
      <c r="AB256" s="153">
        <f>SUM(AB245:AB254)</f>
        <v>7567564.0653628036</v>
      </c>
      <c r="AC256" s="148">
        <f>AB256/$D256-1</f>
        <v>3.040945958430008E-2</v>
      </c>
      <c r="AD256" s="151">
        <v>2.3043390918197071E-2</v>
      </c>
      <c r="AE256" s="153">
        <f>SUM(AE245:AE254)</f>
        <v>7567562</v>
      </c>
      <c r="AF256" s="154">
        <v>130.08556706091366</v>
      </c>
      <c r="AG256" s="152">
        <f t="shared" ref="AG256:AH256" si="60">AE256/D256 - 1</f>
        <v>3.0409178361788802E-2</v>
      </c>
      <c r="AH256" s="152">
        <f t="shared" si="60"/>
        <v>2.3043111706055663E-2</v>
      </c>
      <c r="AJ256" s="153">
        <f>SUM(AJ245:AJ254)</f>
        <v>7568300.0000000037</v>
      </c>
      <c r="AK256" s="154">
        <v>130.0982532005834</v>
      </c>
      <c r="AL256" s="152">
        <f t="shared" ref="AL256:AM256" si="61">AE256/AJ256-1</f>
        <v>-9.7511990804211024E-5</v>
      </c>
      <c r="AM256" s="151">
        <f t="shared" si="61"/>
        <v>-9.7511990804211024E-5</v>
      </c>
    </row>
    <row r="257" spans="2:39" x14ac:dyDescent="0.2">
      <c r="B257" s="178"/>
      <c r="D257" s="1"/>
      <c r="G257" s="1"/>
      <c r="N257" s="1"/>
      <c r="P257" s="47"/>
      <c r="R257" s="1"/>
      <c r="T257" s="46"/>
      <c r="U257" s="1"/>
      <c r="W257" s="47"/>
      <c r="X257" s="46"/>
      <c r="Y257" s="1"/>
      <c r="AA257" s="1"/>
      <c r="AB257" s="1"/>
      <c r="AC257" s="47"/>
      <c r="AD257" s="46"/>
      <c r="AE257" s="1"/>
      <c r="AF257" s="68"/>
      <c r="AJ257" s="1"/>
      <c r="AK257" s="68"/>
    </row>
    <row r="258" spans="2:39" x14ac:dyDescent="0.2">
      <c r="B258" s="195" t="s">
        <v>514</v>
      </c>
      <c r="D258" s="1"/>
      <c r="G258" s="1"/>
      <c r="N258" s="1"/>
      <c r="P258" s="47"/>
      <c r="R258" s="1"/>
      <c r="T258" s="46"/>
      <c r="U258" s="1"/>
      <c r="W258" s="47"/>
      <c r="X258" s="46"/>
      <c r="Y258" s="1"/>
      <c r="AA258" s="1"/>
      <c r="AB258" s="1"/>
      <c r="AC258" s="47"/>
      <c r="AD258" s="46"/>
      <c r="AE258" s="1"/>
      <c r="AF258" s="68"/>
      <c r="AJ258" s="1"/>
      <c r="AK258" s="68"/>
    </row>
    <row r="259" spans="2:39" x14ac:dyDescent="0.2">
      <c r="B259" s="178"/>
      <c r="D259" s="1"/>
      <c r="G259" s="1"/>
      <c r="N259" s="1"/>
      <c r="P259" s="47"/>
      <c r="R259" s="1"/>
      <c r="T259" s="46"/>
      <c r="U259" s="1"/>
      <c r="W259" s="47"/>
      <c r="X259" s="46"/>
      <c r="Y259" s="1"/>
      <c r="AA259" s="1"/>
      <c r="AB259" s="1"/>
      <c r="AC259" s="47"/>
      <c r="AD259" s="46"/>
      <c r="AE259" s="1"/>
      <c r="AF259" s="68"/>
      <c r="AJ259" s="1"/>
      <c r="AK259" s="68"/>
    </row>
    <row r="260" spans="2:39" x14ac:dyDescent="0.2">
      <c r="B260" s="178" t="s">
        <v>515</v>
      </c>
      <c r="D260" s="49">
        <v>488160</v>
      </c>
      <c r="E260" s="147">
        <v>138.32807920532662</v>
      </c>
      <c r="G260" s="49">
        <v>470610.69631960051</v>
      </c>
      <c r="H260" s="147">
        <v>132.97707632431118</v>
      </c>
      <c r="J260" s="148">
        <f t="shared" ref="J260:K271" si="62">D260/G260-1</f>
        <v>3.7290490457704051E-2</v>
      </c>
      <c r="K260" s="149">
        <f t="shared" si="62"/>
        <v>4.0240040080029571E-2</v>
      </c>
      <c r="L260" s="148">
        <f t="shared" ref="L260:L271" si="63">N260/$D260-1</f>
        <v>1.3946094782711915E-2</v>
      </c>
      <c r="M260" s="150">
        <f t="shared" ref="M260:M271" si="64">M$219</f>
        <v>9.0547645222140982E-3</v>
      </c>
      <c r="N260" s="49">
        <v>494967.9256291287</v>
      </c>
      <c r="P260" s="148">
        <f t="shared" ref="P260:P271" si="65">R260/$D260-1</f>
        <v>1.6647247787868968E-2</v>
      </c>
      <c r="Q260" s="151">
        <v>1.3764594371143746E-2</v>
      </c>
      <c r="R260" s="49">
        <v>496286.52048012614</v>
      </c>
      <c r="S260" s="148">
        <f t="shared" ref="S260:S271" si="66">U260/$D260-1</f>
        <v>2.0724270347747042E-2</v>
      </c>
      <c r="T260" s="151">
        <v>1.7830056733482369E-2</v>
      </c>
      <c r="U260" s="49">
        <v>498276.75981295621</v>
      </c>
      <c r="W260" s="148">
        <f t="shared" ref="W260:W271" si="67">Y260/$D260-1</f>
        <v>1.8880214300549536E-2</v>
      </c>
      <c r="X260" s="151">
        <v>1.5991229416777886E-2</v>
      </c>
      <c r="Y260" s="49">
        <v>497376.56541295629</v>
      </c>
      <c r="AA260" s="49">
        <v>485724.81629877153</v>
      </c>
      <c r="AB260" s="49">
        <v>497376.56541295629</v>
      </c>
      <c r="AC260" s="148">
        <f t="shared" ref="AC260:AC271" si="68">AB260/$D260-1</f>
        <v>1.8880214300549536E-2</v>
      </c>
      <c r="AD260" s="151">
        <v>1.5991229416777886E-2</v>
      </c>
      <c r="AE260" s="49">
        <v>497377</v>
      </c>
      <c r="AF260" s="147">
        <v>140.54023805281338</v>
      </c>
      <c r="AG260" s="152">
        <f t="shared" ref="AG260:AH271" si="69">AE260/D260 - 1</f>
        <v>1.888110455588321E-2</v>
      </c>
      <c r="AH260" s="152">
        <f t="shared" si="69"/>
        <v>1.5992117147836327E-2</v>
      </c>
      <c r="AJ260" s="49">
        <v>485724.81629877153</v>
      </c>
      <c r="AK260" s="147">
        <v>137.24776439358556</v>
      </c>
      <c r="AL260" s="152">
        <f t="shared" ref="AL260:AM271" si="70">AE260/AJ260-1</f>
        <v>2.3989269870990482E-2</v>
      </c>
      <c r="AM260" s="151">
        <f t="shared" si="70"/>
        <v>2.398926987099026E-2</v>
      </c>
    </row>
    <row r="261" spans="2:39" x14ac:dyDescent="0.2">
      <c r="B261" s="178" t="s">
        <v>516</v>
      </c>
      <c r="D261" s="49">
        <v>562896</v>
      </c>
      <c r="E261" s="147">
        <v>126.83759549714993</v>
      </c>
      <c r="G261" s="49">
        <v>587354.82495883538</v>
      </c>
      <c r="H261" s="147">
        <v>131.54814812860928</v>
      </c>
      <c r="J261" s="148">
        <f t="shared" si="62"/>
        <v>-4.1642332572222496E-2</v>
      </c>
      <c r="K261" s="149">
        <f t="shared" si="62"/>
        <v>-3.5808581865052425E-2</v>
      </c>
      <c r="L261" s="148">
        <f t="shared" si="63"/>
        <v>1.7267951678676674E-2</v>
      </c>
      <c r="M261" s="150">
        <f t="shared" si="64"/>
        <v>9.0547645222140982E-3</v>
      </c>
      <c r="N261" s="49">
        <v>572616.06092812039</v>
      </c>
      <c r="P261" s="148">
        <f t="shared" si="65"/>
        <v>4.2666045025623545E-2</v>
      </c>
      <c r="Q261" s="151">
        <v>3.6357490870188247E-2</v>
      </c>
      <c r="R261" s="49">
        <v>586912.54608074343</v>
      </c>
      <c r="S261" s="148">
        <f t="shared" si="66"/>
        <v>4.2936845393585443E-2</v>
      </c>
      <c r="T261" s="151">
        <v>3.6626652785651581E-2</v>
      </c>
      <c r="U261" s="49">
        <v>587064.97852466768</v>
      </c>
      <c r="W261" s="148">
        <f t="shared" si="67"/>
        <v>4.2488489036460741E-2</v>
      </c>
      <c r="X261" s="151">
        <v>3.6181009167062239E-2</v>
      </c>
      <c r="Y261" s="49">
        <v>586812.60052466765</v>
      </c>
      <c r="AA261" s="49">
        <v>606218.29611280188</v>
      </c>
      <c r="AB261" s="49">
        <v>586812.60052466765</v>
      </c>
      <c r="AC261" s="148">
        <f t="shared" si="68"/>
        <v>4.2488489036460741E-2</v>
      </c>
      <c r="AD261" s="151">
        <v>3.6181009167062239E-2</v>
      </c>
      <c r="AE261" s="49">
        <v>586813</v>
      </c>
      <c r="AF261" s="147">
        <v>131.42679717188625</v>
      </c>
      <c r="AG261" s="152">
        <f t="shared" si="69"/>
        <v>4.2489198715215615E-2</v>
      </c>
      <c r="AH261" s="152">
        <f t="shared" si="69"/>
        <v>3.6181714551971611E-2</v>
      </c>
      <c r="AJ261" s="49">
        <v>606218.29611280188</v>
      </c>
      <c r="AK261" s="147">
        <v>135.7729447798595</v>
      </c>
      <c r="AL261" s="152">
        <f t="shared" si="70"/>
        <v>-3.2010409842844867E-2</v>
      </c>
      <c r="AM261" s="151">
        <f t="shared" si="70"/>
        <v>-3.2010409842844867E-2</v>
      </c>
    </row>
    <row r="262" spans="2:39" x14ac:dyDescent="0.2">
      <c r="B262" s="178" t="s">
        <v>517</v>
      </c>
      <c r="D262" s="49">
        <v>576891</v>
      </c>
      <c r="E262" s="147">
        <v>133.82361491294139</v>
      </c>
      <c r="G262" s="49">
        <v>546470.89853021794</v>
      </c>
      <c r="H262" s="147">
        <v>126.21347078445808</v>
      </c>
      <c r="J262" s="148">
        <f t="shared" si="62"/>
        <v>5.5666461931641154E-2</v>
      </c>
      <c r="K262" s="149">
        <f t="shared" si="62"/>
        <v>6.0295815345095649E-2</v>
      </c>
      <c r="L262" s="148">
        <f t="shared" si="63"/>
        <v>1.5530612643266162E-2</v>
      </c>
      <c r="M262" s="150">
        <f t="shared" si="64"/>
        <v>9.0547645222140982E-3</v>
      </c>
      <c r="N262" s="49">
        <v>585850.47065838648</v>
      </c>
      <c r="P262" s="148">
        <f t="shared" si="65"/>
        <v>1.7269598936464625E-2</v>
      </c>
      <c r="Q262" s="151">
        <v>1.2828102118232598E-2</v>
      </c>
      <c r="R262" s="49">
        <v>586853.67620005598</v>
      </c>
      <c r="S262" s="148">
        <f t="shared" si="66"/>
        <v>2.0173405812048406E-2</v>
      </c>
      <c r="T262" s="151">
        <v>1.5719230693971076E-2</v>
      </c>
      <c r="U262" s="49">
        <v>588528.85625231836</v>
      </c>
      <c r="W262" s="148">
        <f t="shared" si="67"/>
        <v>1.7475853403511987E-2</v>
      </c>
      <c r="X262" s="151">
        <v>1.3033456058457737E-2</v>
      </c>
      <c r="Y262" s="49">
        <v>586972.66254580545</v>
      </c>
      <c r="AA262" s="49">
        <v>564021.3426448626</v>
      </c>
      <c r="AB262" s="49">
        <v>586972.66254580545</v>
      </c>
      <c r="AC262" s="148">
        <f t="shared" si="68"/>
        <v>1.7475853403511987E-2</v>
      </c>
      <c r="AD262" s="151">
        <v>1.3033456058457737E-2</v>
      </c>
      <c r="AE262" s="49">
        <v>586972</v>
      </c>
      <c r="AF262" s="147">
        <v>135.56764609524464</v>
      </c>
      <c r="AG262" s="152">
        <f t="shared" si="69"/>
        <v>1.7474704926927265E-2</v>
      </c>
      <c r="AH262" s="152">
        <f t="shared" si="69"/>
        <v>1.3032312596232165E-2</v>
      </c>
      <c r="AJ262" s="49">
        <v>564021.3426448626</v>
      </c>
      <c r="AK262" s="147">
        <v>130.26693908711738</v>
      </c>
      <c r="AL262" s="152">
        <f t="shared" si="70"/>
        <v>4.0691115069360739E-2</v>
      </c>
      <c r="AM262" s="151">
        <f t="shared" si="70"/>
        <v>4.0691115069360517E-2</v>
      </c>
    </row>
    <row r="263" spans="2:39" x14ac:dyDescent="0.2">
      <c r="B263" s="178" t="s">
        <v>518</v>
      </c>
      <c r="D263" s="49">
        <v>1716121</v>
      </c>
      <c r="E263" s="147">
        <v>126.36332267421994</v>
      </c>
      <c r="G263" s="49">
        <v>1668344.4522149614</v>
      </c>
      <c r="H263" s="147">
        <v>122.10646964979442</v>
      </c>
      <c r="J263" s="148">
        <f t="shared" si="62"/>
        <v>2.863710052298174E-2</v>
      </c>
      <c r="K263" s="149">
        <f t="shared" si="62"/>
        <v>3.4861813928732222E-2</v>
      </c>
      <c r="L263" s="148">
        <f t="shared" si="63"/>
        <v>1.7233189394230575E-2</v>
      </c>
      <c r="M263" s="150">
        <f t="shared" si="64"/>
        <v>9.0547645222140982E-3</v>
      </c>
      <c r="N263" s="49">
        <v>1745695.2382164164</v>
      </c>
      <c r="P263" s="148">
        <f t="shared" si="65"/>
        <v>2.2549023741774032E-2</v>
      </c>
      <c r="Q263" s="151">
        <v>1.6398372002139006E-2</v>
      </c>
      <c r="R263" s="49">
        <v>1754817.853172757</v>
      </c>
      <c r="S263" s="148">
        <f t="shared" si="66"/>
        <v>2.3795940060986398E-2</v>
      </c>
      <c r="T263" s="151">
        <v>1.7637788096081186E-2</v>
      </c>
      <c r="U263" s="49">
        <v>1756957.7124534</v>
      </c>
      <c r="W263" s="148">
        <f t="shared" si="67"/>
        <v>2.1440424941720382E-2</v>
      </c>
      <c r="X263" s="151">
        <v>1.5296441444858866E-2</v>
      </c>
      <c r="Y263" s="49">
        <v>1752915.3634914102</v>
      </c>
      <c r="AA263" s="49">
        <v>1721924.956046598</v>
      </c>
      <c r="AB263" s="49">
        <v>1752915.3634914102</v>
      </c>
      <c r="AC263" s="148">
        <f t="shared" si="68"/>
        <v>2.1440424941720382E-2</v>
      </c>
      <c r="AD263" s="151">
        <v>1.5296441444858866E-2</v>
      </c>
      <c r="AE263" s="49">
        <v>1752914</v>
      </c>
      <c r="AF263" s="147">
        <v>128.29613204607045</v>
      </c>
      <c r="AG263" s="152">
        <f t="shared" si="69"/>
        <v>2.1439630422330325E-2</v>
      </c>
      <c r="AH263" s="152">
        <f t="shared" si="69"/>
        <v>1.5295651704518187E-2</v>
      </c>
      <c r="AJ263" s="49">
        <v>1721924.956046598</v>
      </c>
      <c r="AK263" s="147">
        <v>126.02803761871853</v>
      </c>
      <c r="AL263" s="152">
        <f t="shared" si="70"/>
        <v>1.7996744773680629E-2</v>
      </c>
      <c r="AM263" s="151">
        <f t="shared" si="70"/>
        <v>1.7996744773680851E-2</v>
      </c>
    </row>
    <row r="264" spans="2:39" x14ac:dyDescent="0.2">
      <c r="B264" s="178" t="s">
        <v>519</v>
      </c>
      <c r="D264" s="49">
        <v>966930</v>
      </c>
      <c r="E264" s="147">
        <v>129.9820301965195</v>
      </c>
      <c r="G264" s="49">
        <v>986721.76251566724</v>
      </c>
      <c r="H264" s="147">
        <v>131.76096932057297</v>
      </c>
      <c r="J264" s="148">
        <f t="shared" si="62"/>
        <v>-2.0058098713874206E-2</v>
      </c>
      <c r="K264" s="149">
        <f t="shared" si="62"/>
        <v>-1.35012601472696E-2</v>
      </c>
      <c r="L264" s="148">
        <f t="shared" si="63"/>
        <v>1.7852733263723497E-2</v>
      </c>
      <c r="M264" s="150">
        <f t="shared" si="64"/>
        <v>9.0547645222140982E-3</v>
      </c>
      <c r="N264" s="49">
        <v>984192.34337469225</v>
      </c>
      <c r="P264" s="148">
        <f t="shared" si="65"/>
        <v>3.6143933083250257E-2</v>
      </c>
      <c r="Q264" s="151">
        <v>2.9257123980982236E-2</v>
      </c>
      <c r="R264" s="49">
        <v>1001878.6532161873</v>
      </c>
      <c r="S264" s="148">
        <f t="shared" si="66"/>
        <v>3.7010468531792018E-2</v>
      </c>
      <c r="T264" s="151">
        <v>3.011789993605607E-2</v>
      </c>
      <c r="U264" s="49">
        <v>1002716.5323374456</v>
      </c>
      <c r="W264" s="148">
        <f t="shared" si="67"/>
        <v>3.6202964326310205E-2</v>
      </c>
      <c r="X264" s="151">
        <v>2.9315762868415529E-2</v>
      </c>
      <c r="Y264" s="49">
        <v>1001935.7322960392</v>
      </c>
      <c r="AA264" s="49">
        <v>1018411.2910821686</v>
      </c>
      <c r="AB264" s="49">
        <v>1001935.7322960392</v>
      </c>
      <c r="AC264" s="148">
        <f t="shared" si="68"/>
        <v>3.6202964326310205E-2</v>
      </c>
      <c r="AD264" s="151">
        <v>2.9315762868415529E-2</v>
      </c>
      <c r="AE264" s="49">
        <v>1001935</v>
      </c>
      <c r="AF264" s="147">
        <v>133.79245478444804</v>
      </c>
      <c r="AG264" s="152">
        <f t="shared" si="69"/>
        <v>3.6202206984993657E-2</v>
      </c>
      <c r="AH264" s="152">
        <f t="shared" si="69"/>
        <v>2.9315010560825749E-2</v>
      </c>
      <c r="AJ264" s="49">
        <v>1018411.2910821686</v>
      </c>
      <c r="AK264" s="147">
        <v>135.99260093128035</v>
      </c>
      <c r="AL264" s="152">
        <f t="shared" si="70"/>
        <v>-1.6178425383187589E-2</v>
      </c>
      <c r="AM264" s="151">
        <f t="shared" si="70"/>
        <v>-1.6178425383187478E-2</v>
      </c>
    </row>
    <row r="265" spans="2:39" x14ac:dyDescent="0.2">
      <c r="B265" s="178" t="s">
        <v>520</v>
      </c>
      <c r="D265" s="49">
        <v>523581</v>
      </c>
      <c r="E265" s="147">
        <v>135.01969344960423</v>
      </c>
      <c r="G265" s="49">
        <v>496742.47739428014</v>
      </c>
      <c r="H265" s="147">
        <v>127.5696258445566</v>
      </c>
      <c r="J265" s="148">
        <f t="shared" si="62"/>
        <v>5.402904689468957E-2</v>
      </c>
      <c r="K265" s="149">
        <f t="shared" si="62"/>
        <v>5.8400011411223751E-2</v>
      </c>
      <c r="L265" s="148">
        <f t="shared" si="63"/>
        <v>1.529556787905717E-2</v>
      </c>
      <c r="M265" s="150">
        <f t="shared" si="64"/>
        <v>9.0547645222140982E-3</v>
      </c>
      <c r="N265" s="49">
        <v>531589.46872568468</v>
      </c>
      <c r="P265" s="148">
        <f t="shared" si="65"/>
        <v>1.8191147160099064E-2</v>
      </c>
      <c r="Q265" s="151">
        <v>1.3986236608981573E-2</v>
      </c>
      <c r="R265" s="49">
        <v>533105.53902123182</v>
      </c>
      <c r="S265" s="148">
        <f t="shared" si="66"/>
        <v>2.1247356804442452E-2</v>
      </c>
      <c r="T265" s="151">
        <v>1.7029824764505541E-2</v>
      </c>
      <c r="U265" s="49">
        <v>534705.71232302673</v>
      </c>
      <c r="W265" s="148">
        <f t="shared" si="67"/>
        <v>1.8058309728610444E-2</v>
      </c>
      <c r="X265" s="151">
        <v>1.385394776752813E-2</v>
      </c>
      <c r="Y265" s="49">
        <v>533035.98786601564</v>
      </c>
      <c r="AA265" s="49">
        <v>512695.8449246033</v>
      </c>
      <c r="AB265" s="49">
        <v>533035.98786601564</v>
      </c>
      <c r="AC265" s="148">
        <f t="shared" si="68"/>
        <v>1.8058309728610444E-2</v>
      </c>
      <c r="AD265" s="151">
        <v>1.385394776752813E-2</v>
      </c>
      <c r="AE265" s="49">
        <v>533036</v>
      </c>
      <c r="AF265" s="147">
        <v>136.89025234640033</v>
      </c>
      <c r="AG265" s="152">
        <f t="shared" si="69"/>
        <v>1.8058332903600371E-2</v>
      </c>
      <c r="AH265" s="152">
        <f t="shared" si="69"/>
        <v>1.3853970846810393E-2</v>
      </c>
      <c r="AJ265" s="49">
        <v>512695.8449246033</v>
      </c>
      <c r="AK265" s="147">
        <v>131.66664838524954</v>
      </c>
      <c r="AL265" s="152">
        <f t="shared" si="70"/>
        <v>3.9672946985532809E-2</v>
      </c>
      <c r="AM265" s="151">
        <f t="shared" si="70"/>
        <v>3.9672946985532809E-2</v>
      </c>
    </row>
    <row r="266" spans="2:39" x14ac:dyDescent="0.2">
      <c r="B266" s="178" t="s">
        <v>521</v>
      </c>
      <c r="D266" s="49">
        <v>293173</v>
      </c>
      <c r="E266" s="147">
        <v>118.72528554185513</v>
      </c>
      <c r="G266" s="49">
        <v>300845.08877093095</v>
      </c>
      <c r="H266" s="147">
        <v>120.59489609335699</v>
      </c>
      <c r="J266" s="148">
        <f t="shared" si="62"/>
        <v>-2.5501791643913529E-2</v>
      </c>
      <c r="K266" s="149">
        <f t="shared" si="62"/>
        <v>-1.5503231165392983E-2</v>
      </c>
      <c r="L266" s="148">
        <f t="shared" si="63"/>
        <v>2.146440441801567E-2</v>
      </c>
      <c r="M266" s="150">
        <f t="shared" si="64"/>
        <v>9.0547645222140982E-3</v>
      </c>
      <c r="N266" s="49">
        <v>299465.78383644292</v>
      </c>
      <c r="P266" s="148">
        <f t="shared" si="65"/>
        <v>3.3198958366187359E-2</v>
      </c>
      <c r="Q266" s="151">
        <v>2.2705777892068291E-2</v>
      </c>
      <c r="R266" s="49">
        <v>302906.03822109028</v>
      </c>
      <c r="S266" s="148">
        <f t="shared" si="66"/>
        <v>3.3198958366187359E-2</v>
      </c>
      <c r="T266" s="151">
        <v>2.2705777892068291E-2</v>
      </c>
      <c r="U266" s="49">
        <v>302906.03822109028</v>
      </c>
      <c r="W266" s="148">
        <f t="shared" si="67"/>
        <v>3.3198958366187359E-2</v>
      </c>
      <c r="X266" s="151">
        <v>2.2705777892068291E-2</v>
      </c>
      <c r="Y266" s="49">
        <v>302906.03822109028</v>
      </c>
      <c r="AA266" s="49">
        <v>310507.02123950422</v>
      </c>
      <c r="AB266" s="49">
        <v>302906.03822109028</v>
      </c>
      <c r="AC266" s="148">
        <f t="shared" si="68"/>
        <v>3.3198958366187359E-2</v>
      </c>
      <c r="AD266" s="151">
        <v>2.2705777892068291E-2</v>
      </c>
      <c r="AE266" s="49">
        <v>302907</v>
      </c>
      <c r="AF266" s="147">
        <v>121.42142103826856</v>
      </c>
      <c r="AG266" s="152">
        <f t="shared" si="69"/>
        <v>3.3202238951063112E-2</v>
      </c>
      <c r="AH266" s="152">
        <f t="shared" si="69"/>
        <v>2.27090251592863E-2</v>
      </c>
      <c r="AJ266" s="49">
        <v>310507.02123950422</v>
      </c>
      <c r="AK266" s="147">
        <v>124.46791840815973</v>
      </c>
      <c r="AL266" s="152">
        <f t="shared" si="70"/>
        <v>-2.447616549592313E-2</v>
      </c>
      <c r="AM266" s="151">
        <f t="shared" si="70"/>
        <v>-2.447616549592313E-2</v>
      </c>
    </row>
    <row r="267" spans="2:39" x14ac:dyDescent="0.2">
      <c r="B267" s="178" t="s">
        <v>522</v>
      </c>
      <c r="D267" s="49">
        <v>1054907</v>
      </c>
      <c r="E267" s="147">
        <v>121.78554626064826</v>
      </c>
      <c r="G267" s="49">
        <v>1045137.4676242935</v>
      </c>
      <c r="H267" s="147">
        <v>119.70854894025594</v>
      </c>
      <c r="J267" s="148">
        <f t="shared" si="62"/>
        <v>9.3476051508454283E-3</v>
      </c>
      <c r="K267" s="149">
        <f t="shared" si="62"/>
        <v>1.7350451064517713E-2</v>
      </c>
      <c r="L267" s="148">
        <f t="shared" si="63"/>
        <v>1.9100591702519765E-2</v>
      </c>
      <c r="M267" s="150">
        <f t="shared" si="64"/>
        <v>9.0547645222140982E-3</v>
      </c>
      <c r="N267" s="49">
        <v>1075056.34789113</v>
      </c>
      <c r="P267" s="148">
        <f t="shared" si="65"/>
        <v>2.774111128275325E-2</v>
      </c>
      <c r="Q267" s="151">
        <v>1.9656528684754981E-2</v>
      </c>
      <c r="R267" s="49">
        <v>1084171.2924799554</v>
      </c>
      <c r="S267" s="148">
        <f t="shared" si="66"/>
        <v>2.8120984889126843E-2</v>
      </c>
      <c r="T267" s="151">
        <v>2.003341406820569E-2</v>
      </c>
      <c r="U267" s="49">
        <v>1084572.0238064341</v>
      </c>
      <c r="W267" s="148">
        <f t="shared" si="67"/>
        <v>2.6310841442550581E-2</v>
      </c>
      <c r="X267" s="151">
        <v>1.8237509863445522E-2</v>
      </c>
      <c r="Y267" s="49">
        <v>1082662.4908136367</v>
      </c>
      <c r="AA267" s="49">
        <v>1078703.0733445531</v>
      </c>
      <c r="AB267" s="49">
        <v>1082662.4908136367</v>
      </c>
      <c r="AC267" s="148">
        <f t="shared" si="68"/>
        <v>2.6310841442550581E-2</v>
      </c>
      <c r="AD267" s="151">
        <v>1.8237509863445522E-2</v>
      </c>
      <c r="AE267" s="49">
        <v>1082662</v>
      </c>
      <c r="AF267" s="147">
        <v>124.00655514471082</v>
      </c>
      <c r="AG267" s="152">
        <f t="shared" si="69"/>
        <v>2.6310376175340489E-2</v>
      </c>
      <c r="AH267" s="152">
        <f t="shared" si="69"/>
        <v>1.8237048256195321E-2</v>
      </c>
      <c r="AJ267" s="49">
        <v>1078703.0733445531</v>
      </c>
      <c r="AK267" s="147">
        <v>123.55310535464474</v>
      </c>
      <c r="AL267" s="152">
        <f t="shared" si="70"/>
        <v>3.670080074187787E-3</v>
      </c>
      <c r="AM267" s="151">
        <f t="shared" si="70"/>
        <v>3.670080074187565E-3</v>
      </c>
    </row>
    <row r="268" spans="2:39" x14ac:dyDescent="0.2">
      <c r="B268" s="178" t="s">
        <v>523</v>
      </c>
      <c r="D268" s="49">
        <v>407758</v>
      </c>
      <c r="E268" s="147">
        <v>116.64433666389964</v>
      </c>
      <c r="G268" s="49">
        <v>437549.22740396234</v>
      </c>
      <c r="H268" s="147">
        <v>123.55775479812755</v>
      </c>
      <c r="J268" s="148">
        <f t="shared" si="62"/>
        <v>-6.8086572979953908E-2</v>
      </c>
      <c r="K268" s="149">
        <f t="shared" si="62"/>
        <v>-5.5952927807107367E-2</v>
      </c>
      <c r="L268" s="148">
        <f t="shared" si="63"/>
        <v>2.4253951328477408E-2</v>
      </c>
      <c r="M268" s="150">
        <f t="shared" si="64"/>
        <v>9.0547645222140982E-3</v>
      </c>
      <c r="N268" s="49">
        <v>417647.74268579728</v>
      </c>
      <c r="P268" s="148">
        <f t="shared" si="65"/>
        <v>5.966313552675917E-2</v>
      </c>
      <c r="Q268" s="151">
        <v>4.604350058698703E-2</v>
      </c>
      <c r="R268" s="49">
        <v>432086.1208161203</v>
      </c>
      <c r="S268" s="148">
        <f t="shared" si="66"/>
        <v>5.966313552675917E-2</v>
      </c>
      <c r="T268" s="151">
        <v>4.604350058698703E-2</v>
      </c>
      <c r="U268" s="49">
        <v>432086.1208161203</v>
      </c>
      <c r="W268" s="148">
        <f t="shared" si="67"/>
        <v>5.9201513826964591E-2</v>
      </c>
      <c r="X268" s="151">
        <v>4.5587812017090723E-2</v>
      </c>
      <c r="Y268" s="49">
        <v>431897.89087505545</v>
      </c>
      <c r="AA268" s="49">
        <v>451601.54617082269</v>
      </c>
      <c r="AB268" s="49">
        <v>431897.89087505545</v>
      </c>
      <c r="AC268" s="148">
        <f t="shared" si="68"/>
        <v>5.9201513826964591E-2</v>
      </c>
      <c r="AD268" s="151">
        <v>4.5587812017090723E-2</v>
      </c>
      <c r="AE268" s="49">
        <v>431896</v>
      </c>
      <c r="AF268" s="147">
        <v>121.96136280004053</v>
      </c>
      <c r="AG268" s="152">
        <f t="shared" si="69"/>
        <v>5.9196876578754942E-2</v>
      </c>
      <c r="AH268" s="152">
        <f t="shared" si="69"/>
        <v>4.5583234370490056E-2</v>
      </c>
      <c r="AJ268" s="49">
        <v>451601.54617082269</v>
      </c>
      <c r="AK268" s="147">
        <v>127.52593220034213</v>
      </c>
      <c r="AL268" s="152">
        <f t="shared" si="70"/>
        <v>-4.3634806696097761E-2</v>
      </c>
      <c r="AM268" s="151">
        <f t="shared" si="70"/>
        <v>-4.3634806696097761E-2</v>
      </c>
    </row>
    <row r="269" spans="2:39" x14ac:dyDescent="0.2">
      <c r="B269" s="178" t="s">
        <v>524</v>
      </c>
      <c r="D269" s="49">
        <v>307661</v>
      </c>
      <c r="E269" s="147">
        <v>129.18861618475304</v>
      </c>
      <c r="G269" s="49">
        <v>328007.31235117232</v>
      </c>
      <c r="H269" s="147">
        <v>136.03631335344494</v>
      </c>
      <c r="J269" s="148">
        <f t="shared" si="62"/>
        <v>-6.2030057212227874E-2</v>
      </c>
      <c r="K269" s="149">
        <f t="shared" si="62"/>
        <v>-5.0337273922591796E-2</v>
      </c>
      <c r="L269" s="148">
        <f t="shared" si="63"/>
        <v>2.3802413423605229E-2</v>
      </c>
      <c r="M269" s="150">
        <f t="shared" si="64"/>
        <v>9.0547645222140982E-3</v>
      </c>
      <c r="N269" s="49">
        <v>314984.07431631978</v>
      </c>
      <c r="P269" s="148">
        <f t="shared" si="65"/>
        <v>5.2421717991337324E-2</v>
      </c>
      <c r="Q269" s="151">
        <v>3.9463708015934573E-2</v>
      </c>
      <c r="R269" s="49">
        <v>323789.11817893281</v>
      </c>
      <c r="S269" s="148">
        <f t="shared" si="66"/>
        <v>5.2421717991337324E-2</v>
      </c>
      <c r="T269" s="151">
        <v>3.9463708015934573E-2</v>
      </c>
      <c r="U269" s="49">
        <v>323789.11817893281</v>
      </c>
      <c r="W269" s="148">
        <f t="shared" si="67"/>
        <v>5.2421717991337324E-2</v>
      </c>
      <c r="X269" s="151">
        <v>3.9463708015934573E-2</v>
      </c>
      <c r="Y269" s="49">
        <v>323789.11817893281</v>
      </c>
      <c r="AA269" s="49">
        <v>338541.58603362663</v>
      </c>
      <c r="AB269" s="49">
        <v>323789.11817893281</v>
      </c>
      <c r="AC269" s="148">
        <f t="shared" si="68"/>
        <v>5.2421717991337324E-2</v>
      </c>
      <c r="AD269" s="151">
        <v>3.9463708015934573E-2</v>
      </c>
      <c r="AE269" s="49">
        <v>323790</v>
      </c>
      <c r="AF269" s="147">
        <v>134.28724373545055</v>
      </c>
      <c r="AG269" s="152">
        <f t="shared" si="69"/>
        <v>5.2424584201442581E-2</v>
      </c>
      <c r="AH269" s="152">
        <f t="shared" si="69"/>
        <v>3.9466538935643891E-2</v>
      </c>
      <c r="AJ269" s="49">
        <v>338541.58603362663</v>
      </c>
      <c r="AK269" s="147">
        <v>140.40525179370462</v>
      </c>
      <c r="AL269" s="152">
        <f t="shared" si="70"/>
        <v>-4.3573926046891587E-2</v>
      </c>
      <c r="AM269" s="151">
        <f t="shared" si="70"/>
        <v>-4.3573926046891587E-2</v>
      </c>
    </row>
    <row r="270" spans="2:39" x14ac:dyDescent="0.2">
      <c r="B270" s="178" t="s">
        <v>525</v>
      </c>
      <c r="D270" s="49">
        <v>200362</v>
      </c>
      <c r="E270" s="147">
        <v>116.93909546567467</v>
      </c>
      <c r="G270" s="49">
        <v>209564.77434221253</v>
      </c>
      <c r="H270" s="147">
        <v>120.80049659116024</v>
      </c>
      <c r="J270" s="148">
        <f t="shared" si="62"/>
        <v>-4.3913746339757975E-2</v>
      </c>
      <c r="K270" s="149">
        <f t="shared" si="62"/>
        <v>-3.1965109701114769E-2</v>
      </c>
      <c r="L270" s="148">
        <f t="shared" si="63"/>
        <v>2.3795668630083089E-2</v>
      </c>
      <c r="M270" s="150">
        <f t="shared" si="64"/>
        <v>9.0547645222140982E-3</v>
      </c>
      <c r="N270" s="49">
        <v>205129.74775806072</v>
      </c>
      <c r="P270" s="148">
        <f t="shared" si="65"/>
        <v>5.2916562002188972E-2</v>
      </c>
      <c r="Q270" s="151">
        <v>3.9920214932209763E-2</v>
      </c>
      <c r="R270" s="49">
        <v>210964.46819588257</v>
      </c>
      <c r="S270" s="148">
        <f t="shared" si="66"/>
        <v>5.2916562002188972E-2</v>
      </c>
      <c r="T270" s="151">
        <v>3.9920214932209763E-2</v>
      </c>
      <c r="U270" s="49">
        <v>210964.46819588257</v>
      </c>
      <c r="W270" s="148">
        <f t="shared" si="67"/>
        <v>5.2819448458533591E-2</v>
      </c>
      <c r="X270" s="151">
        <v>3.9824300079280617E-2</v>
      </c>
      <c r="Y270" s="49">
        <v>210945.0103320487</v>
      </c>
      <c r="AA270" s="49">
        <v>216295.15078198878</v>
      </c>
      <c r="AB270" s="49">
        <v>210945.0103320487</v>
      </c>
      <c r="AC270" s="148">
        <f t="shared" si="68"/>
        <v>5.2819448458533591E-2</v>
      </c>
      <c r="AD270" s="151">
        <v>3.9824300079280617E-2</v>
      </c>
      <c r="AE270" s="49">
        <v>210945</v>
      </c>
      <c r="AF270" s="147">
        <v>121.59610713874359</v>
      </c>
      <c r="AG270" s="152">
        <f t="shared" si="69"/>
        <v>5.281939689162618E-2</v>
      </c>
      <c r="AH270" s="152">
        <f t="shared" si="69"/>
        <v>3.9824249148873392E-2</v>
      </c>
      <c r="AJ270" s="49">
        <v>216295.15078198878</v>
      </c>
      <c r="AK270" s="147">
        <v>124.68012196580817</v>
      </c>
      <c r="AL270" s="152">
        <f t="shared" si="70"/>
        <v>-2.4735417149418071E-2</v>
      </c>
      <c r="AM270" s="151">
        <f t="shared" si="70"/>
        <v>-2.473541714941796E-2</v>
      </c>
    </row>
    <row r="271" spans="2:39" x14ac:dyDescent="0.2">
      <c r="B271" s="178" t="s">
        <v>526</v>
      </c>
      <c r="D271" s="49">
        <v>245790</v>
      </c>
      <c r="E271" s="147">
        <v>132.10732391102832</v>
      </c>
      <c r="G271" s="49">
        <v>255451.01757386909</v>
      </c>
      <c r="H271" s="147">
        <v>135.74999391596106</v>
      </c>
      <c r="J271" s="148">
        <f t="shared" si="62"/>
        <v>-3.7819452299012291E-2</v>
      </c>
      <c r="K271" s="149">
        <f t="shared" si="62"/>
        <v>-2.6833666064013273E-2</v>
      </c>
      <c r="L271" s="148">
        <f t="shared" si="63"/>
        <v>2.2792349888700381E-2</v>
      </c>
      <c r="M271" s="150">
        <f t="shared" si="64"/>
        <v>9.0547645222140982E-3</v>
      </c>
      <c r="N271" s="49">
        <v>251392.13167914364</v>
      </c>
      <c r="P271" s="148">
        <f t="shared" si="65"/>
        <v>4.3418347235703703E-2</v>
      </c>
      <c r="Q271" s="151">
        <v>3.1639506849758581E-2</v>
      </c>
      <c r="R271" s="49">
        <v>256461.79556706361</v>
      </c>
      <c r="S271" s="148">
        <f t="shared" si="66"/>
        <v>4.3881667737789121E-2</v>
      </c>
      <c r="T271" s="151">
        <v>3.2097597064053796E-2</v>
      </c>
      <c r="U271" s="49">
        <v>256575.67511327117</v>
      </c>
      <c r="W271" s="148">
        <f t="shared" si="67"/>
        <v>4.2819499593737653E-2</v>
      </c>
      <c r="X271" s="151">
        <v>3.1047419421285971E-2</v>
      </c>
      <c r="Y271" s="49">
        <v>256314.60480514477</v>
      </c>
      <c r="AA271" s="49">
        <v>263655.07531970233</v>
      </c>
      <c r="AB271" s="49">
        <v>256314.60480514477</v>
      </c>
      <c r="AC271" s="148">
        <f t="shared" si="68"/>
        <v>4.2819499593737653E-2</v>
      </c>
      <c r="AD271" s="151">
        <v>3.1047419421285971E-2</v>
      </c>
      <c r="AE271" s="49">
        <v>256315</v>
      </c>
      <c r="AF271" s="147">
        <v>136.20912541680488</v>
      </c>
      <c r="AG271" s="152">
        <f t="shared" si="69"/>
        <v>4.282110744944867E-2</v>
      </c>
      <c r="AH271" s="152">
        <f t="shared" si="69"/>
        <v>3.1049009126390636E-2</v>
      </c>
      <c r="AJ271" s="49">
        <v>263655.07531970233</v>
      </c>
      <c r="AK271" s="147">
        <v>140.10973692916323</v>
      </c>
      <c r="AL271" s="152">
        <f t="shared" si="70"/>
        <v>-2.7839689074074969E-2</v>
      </c>
      <c r="AM271" s="151">
        <f t="shared" si="70"/>
        <v>-2.783968907407508E-2</v>
      </c>
    </row>
    <row r="272" spans="2:39" x14ac:dyDescent="0.2">
      <c r="B272" s="178"/>
      <c r="D272" s="1"/>
      <c r="G272" s="1"/>
      <c r="N272" s="1"/>
      <c r="P272" s="47"/>
      <c r="R272" s="1"/>
      <c r="T272" s="46"/>
      <c r="U272" s="1"/>
      <c r="W272" s="47"/>
      <c r="X272" s="46"/>
      <c r="Y272" s="1"/>
      <c r="AA272" s="1"/>
      <c r="AB272" s="1"/>
      <c r="AC272" s="47"/>
      <c r="AD272" s="46"/>
      <c r="AE272" s="1"/>
      <c r="AF272" s="68"/>
      <c r="AJ272" s="1"/>
      <c r="AK272" s="68"/>
    </row>
    <row r="273" spans="2:39" x14ac:dyDescent="0.2">
      <c r="B273" s="178" t="s">
        <v>12</v>
      </c>
      <c r="D273" s="153">
        <f>SUM(D260:D271)</f>
        <v>7344230</v>
      </c>
      <c r="E273" s="154">
        <v>127.15550847508203</v>
      </c>
      <c r="G273" s="153">
        <f>SUM(G260:G271)</f>
        <v>7332800.0000000019</v>
      </c>
      <c r="H273" s="154">
        <v>126.05003383444603</v>
      </c>
      <c r="J273" s="148">
        <f>D273/G273-1</f>
        <v>1.5587497272526729E-3</v>
      </c>
      <c r="K273" s="149">
        <f>E273/H273-1</f>
        <v>8.7701256953880424E-3</v>
      </c>
      <c r="L273" s="148">
        <f>N273/$D273-1</f>
        <v>1.8294271244136295E-2</v>
      </c>
      <c r="M273" s="150">
        <f>M$219</f>
        <v>9.0547645222140982E-3</v>
      </c>
      <c r="N273" s="153">
        <f>SUM(N260:N271)</f>
        <v>7478587.3356993236</v>
      </c>
      <c r="P273" s="148">
        <f>R273/$D273-1</f>
        <v>3.0772949870870869E-2</v>
      </c>
      <c r="Q273" s="151">
        <v>2.3404282728612946E-2</v>
      </c>
      <c r="R273" s="153">
        <f>SUM(R260:R271)</f>
        <v>7570233.6216301462</v>
      </c>
      <c r="S273" s="148">
        <f>U273/$D273-1</f>
        <v>3.1986198149505762E-2</v>
      </c>
      <c r="T273" s="151">
        <v>2.4608857882165269E-2</v>
      </c>
      <c r="U273" s="153">
        <f>SUM(U260:U271)</f>
        <v>7579143.9960355451</v>
      </c>
      <c r="W273" s="148">
        <f>Y273/$D273-1</f>
        <v>3.0409459584299858E-2</v>
      </c>
      <c r="X273" s="151">
        <v>2.3043390918196849E-2</v>
      </c>
      <c r="Y273" s="153">
        <f>SUM(Y260:Y271)</f>
        <v>7567564.0653628018</v>
      </c>
      <c r="AA273" s="153">
        <f>SUM(AA260:AA271)</f>
        <v>7568300.0000000047</v>
      </c>
      <c r="AB273" s="153">
        <f>SUM(AB260:AB271)</f>
        <v>7567564.0653628018</v>
      </c>
      <c r="AC273" s="148">
        <f>AB273/$D273-1</f>
        <v>3.0409459584299858E-2</v>
      </c>
      <c r="AD273" s="151">
        <v>2.3043390918196849E-2</v>
      </c>
      <c r="AE273" s="153">
        <f>SUM(AE260:AE271)</f>
        <v>7567562</v>
      </c>
      <c r="AF273" s="154">
        <v>130.08556706091366</v>
      </c>
      <c r="AG273" s="152">
        <f t="shared" ref="AG273:AH273" si="71">AE273/D273 - 1</f>
        <v>3.0409178361788802E-2</v>
      </c>
      <c r="AH273" s="152">
        <f t="shared" si="71"/>
        <v>2.3043111706055663E-2</v>
      </c>
      <c r="AJ273" s="153">
        <f>SUM(AJ260:AJ271)</f>
        <v>7568300.0000000047</v>
      </c>
      <c r="AK273" s="154">
        <v>130.09825320058343</v>
      </c>
      <c r="AL273" s="152">
        <f t="shared" ref="AL273:AM273" si="72">AE273/AJ273-1</f>
        <v>-9.7511990804322046E-5</v>
      </c>
      <c r="AM273" s="151">
        <f t="shared" si="72"/>
        <v>-9.7511990804433069E-5</v>
      </c>
    </row>
    <row r="274" spans="2:39" x14ac:dyDescent="0.2">
      <c r="B274" s="178"/>
      <c r="D274" s="1"/>
      <c r="G274" s="1"/>
      <c r="N274" s="1"/>
      <c r="P274" s="47"/>
      <c r="R274" s="1"/>
      <c r="T274" s="46"/>
      <c r="U274" s="1"/>
      <c r="W274" s="47"/>
      <c r="X274" s="46"/>
      <c r="Y274" s="1"/>
      <c r="AA274" s="1"/>
      <c r="AB274" s="1"/>
      <c r="AC274" s="47"/>
      <c r="AD274" s="46"/>
      <c r="AE274" s="1"/>
      <c r="AF274" s="68"/>
      <c r="AJ274" s="1"/>
      <c r="AK274" s="68"/>
    </row>
    <row r="275" spans="2:39" x14ac:dyDescent="0.2">
      <c r="B275" s="38" t="s">
        <v>527</v>
      </c>
      <c r="D275" s="1"/>
      <c r="G275" s="1"/>
      <c r="N275" s="1"/>
      <c r="P275" s="47"/>
      <c r="R275" s="1"/>
      <c r="T275" s="46"/>
      <c r="U275" s="1"/>
      <c r="W275" s="47"/>
      <c r="X275" s="46"/>
      <c r="Y275" s="1"/>
      <c r="AA275" s="1"/>
      <c r="AB275" s="1"/>
      <c r="AC275" s="47"/>
      <c r="AD275" s="46"/>
      <c r="AE275" s="1"/>
      <c r="AF275" s="68"/>
      <c r="AJ275" s="1"/>
      <c r="AK275" s="68"/>
    </row>
    <row r="276" spans="2:39" x14ac:dyDescent="0.2">
      <c r="B276" s="178"/>
      <c r="D276" s="1"/>
      <c r="G276" s="1"/>
      <c r="N276" s="1"/>
      <c r="P276" s="47"/>
      <c r="R276" s="1"/>
      <c r="T276" s="46"/>
      <c r="U276" s="1"/>
      <c r="W276" s="47"/>
      <c r="X276" s="46"/>
      <c r="Y276" s="1"/>
      <c r="AA276" s="1"/>
      <c r="AB276" s="1"/>
      <c r="AC276" s="47"/>
      <c r="AD276" s="46"/>
      <c r="AE276" s="1"/>
      <c r="AF276" s="68"/>
      <c r="AJ276" s="1"/>
      <c r="AK276" s="68"/>
    </row>
    <row r="277" spans="2:39" x14ac:dyDescent="0.2">
      <c r="B277" s="178" t="s">
        <v>528</v>
      </c>
      <c r="D277" s="49">
        <v>443150</v>
      </c>
      <c r="E277" s="147">
        <v>136.16938960892873</v>
      </c>
      <c r="G277" s="49">
        <v>424244.71137070155</v>
      </c>
      <c r="H277" s="147">
        <v>130.0253506846577</v>
      </c>
      <c r="J277" s="148">
        <f t="shared" ref="J277:K289" si="73">D277/G277-1</f>
        <v>4.4562225815890422E-2</v>
      </c>
      <c r="K277" s="149">
        <f t="shared" si="73"/>
        <v>4.7252623368590596E-2</v>
      </c>
      <c r="L277" s="148">
        <f t="shared" ref="L277:L289" si="74">N277/$D277-1</f>
        <v>1.370003502692474E-2</v>
      </c>
      <c r="M277" s="150">
        <f t="shared" ref="M277:M289" si="75">M$219</f>
        <v>9.0547645222140982E-3</v>
      </c>
      <c r="N277" s="49">
        <v>449221.17052218167</v>
      </c>
      <c r="P277" s="148">
        <f t="shared" ref="P277:P289" si="76">R277/$D277-1</f>
        <v>1.4931481508821065E-2</v>
      </c>
      <c r="Q277" s="151">
        <v>1.2324117141256474E-2</v>
      </c>
      <c r="R277" s="49">
        <v>449766.88603063405</v>
      </c>
      <c r="S277" s="148">
        <f t="shared" ref="S277:S289" si="77">U277/$D277-1</f>
        <v>1.8993286725944802E-2</v>
      </c>
      <c r="T277" s="151">
        <v>1.6375487559200153E-2</v>
      </c>
      <c r="U277" s="49">
        <v>451566.87501260242</v>
      </c>
      <c r="W277" s="148">
        <f t="shared" ref="W277:W289" si="78">Y277/$D277-1</f>
        <v>1.595528723071471E-2</v>
      </c>
      <c r="X277" s="151">
        <v>1.3345292700811973E-2</v>
      </c>
      <c r="Y277" s="49">
        <v>450220.58553629124</v>
      </c>
      <c r="AA277" s="49">
        <v>437869.74267222354</v>
      </c>
      <c r="AB277" s="49">
        <v>450220.58553629124</v>
      </c>
      <c r="AC277" s="148">
        <f t="shared" ref="AC277:AC289" si="79">AB277/$D277-1</f>
        <v>1.595528723071471E-2</v>
      </c>
      <c r="AD277" s="151">
        <v>1.3345292700811973E-2</v>
      </c>
      <c r="AE277" s="49">
        <v>450222</v>
      </c>
      <c r="AF277" s="147">
        <v>137.98704348442882</v>
      </c>
      <c r="AG277" s="152">
        <f t="shared" ref="AG277:AH289" si="80">AE277/D277 - 1</f>
        <v>1.5958479070292242E-2</v>
      </c>
      <c r="AH277" s="152">
        <f t="shared" si="80"/>
        <v>1.3348476340536708E-2</v>
      </c>
      <c r="AJ277" s="49">
        <v>437869.74267222354</v>
      </c>
      <c r="AK277" s="147">
        <v>134.20124121572863</v>
      </c>
      <c r="AL277" s="152">
        <f t="shared" ref="AL277:AM289" si="81">AE277/AJ277-1</f>
        <v>2.8209890120274972E-2</v>
      </c>
      <c r="AM277" s="151">
        <f t="shared" si="81"/>
        <v>2.820989012027475E-2</v>
      </c>
    </row>
    <row r="278" spans="2:39" x14ac:dyDescent="0.2">
      <c r="B278" s="178" t="s">
        <v>529</v>
      </c>
      <c r="D278" s="49">
        <v>583462</v>
      </c>
      <c r="E278" s="147">
        <v>129.69645174212866</v>
      </c>
      <c r="G278" s="49">
        <v>599294.15890315257</v>
      </c>
      <c r="H278" s="147">
        <v>132.57839976460716</v>
      </c>
      <c r="J278" s="148">
        <f t="shared" si="73"/>
        <v>-2.6418009700159728E-2</v>
      </c>
      <c r="K278" s="149">
        <f t="shared" si="73"/>
        <v>-2.1737689002095273E-2</v>
      </c>
      <c r="L278" s="148">
        <f t="shared" si="74"/>
        <v>1.5977437642111791E-2</v>
      </c>
      <c r="M278" s="150">
        <f t="shared" si="75"/>
        <v>9.0547645222140982E-3</v>
      </c>
      <c r="N278" s="49">
        <v>592784.22772154189</v>
      </c>
      <c r="P278" s="148">
        <f t="shared" si="76"/>
        <v>3.9485373855606465E-2</v>
      </c>
      <c r="Q278" s="151">
        <v>3.4512142385992872E-2</v>
      </c>
      <c r="R278" s="49">
        <v>606500.21520053991</v>
      </c>
      <c r="S278" s="148">
        <f t="shared" si="77"/>
        <v>4.1174817624258564E-2</v>
      </c>
      <c r="T278" s="151">
        <v>3.6193503313724174E-2</v>
      </c>
      <c r="U278" s="49">
        <v>607485.94144068519</v>
      </c>
      <c r="W278" s="148">
        <f t="shared" si="78"/>
        <v>4.0164988839925142E-2</v>
      </c>
      <c r="X278" s="151">
        <v>3.5188505874222953E-2</v>
      </c>
      <c r="Y278" s="49">
        <v>606896.74471852044</v>
      </c>
      <c r="AA278" s="49">
        <v>618541.07337261736</v>
      </c>
      <c r="AB278" s="49">
        <v>606896.74471852044</v>
      </c>
      <c r="AC278" s="148">
        <f t="shared" si="79"/>
        <v>4.0164988839925142E-2</v>
      </c>
      <c r="AD278" s="151">
        <v>3.5188505874222953E-2</v>
      </c>
      <c r="AE278" s="49">
        <v>606895</v>
      </c>
      <c r="AF278" s="147">
        <v>134.25989012207938</v>
      </c>
      <c r="AG278" s="152">
        <f t="shared" si="80"/>
        <v>4.0161998553462031E-2</v>
      </c>
      <c r="AH278" s="152">
        <f t="shared" si="80"/>
        <v>3.5185529894249168E-2</v>
      </c>
      <c r="AJ278" s="49">
        <v>618541.07337261736</v>
      </c>
      <c r="AK278" s="147">
        <v>136.83628394862481</v>
      </c>
      <c r="AL278" s="152">
        <f t="shared" si="81"/>
        <v>-1.8828294310540672E-2</v>
      </c>
      <c r="AM278" s="151">
        <f t="shared" si="81"/>
        <v>-1.8828294310540672E-2</v>
      </c>
    </row>
    <row r="279" spans="2:39" x14ac:dyDescent="0.2">
      <c r="B279" s="178" t="s">
        <v>530</v>
      </c>
      <c r="D279" s="49">
        <v>344197</v>
      </c>
      <c r="E279" s="147">
        <v>133.48951834660818</v>
      </c>
      <c r="G279" s="49">
        <v>342043.92029740528</v>
      </c>
      <c r="H279" s="147">
        <v>132.28256809826331</v>
      </c>
      <c r="J279" s="148">
        <f t="shared" si="73"/>
        <v>6.2947463025293526E-3</v>
      </c>
      <c r="K279" s="149">
        <f t="shared" si="73"/>
        <v>9.1240309717022239E-3</v>
      </c>
      <c r="L279" s="148">
        <f t="shared" si="74"/>
        <v>1.387807288925802E-2</v>
      </c>
      <c r="M279" s="150">
        <f t="shared" si="75"/>
        <v>9.0547645222140982E-3</v>
      </c>
      <c r="N279" s="49">
        <v>348973.79105426394</v>
      </c>
      <c r="P279" s="148">
        <f t="shared" si="76"/>
        <v>3.1335237259427107E-2</v>
      </c>
      <c r="Q279" s="151">
        <v>2.8443678951429963E-2</v>
      </c>
      <c r="R279" s="49">
        <v>354982.49465898302</v>
      </c>
      <c r="S279" s="148">
        <f t="shared" si="77"/>
        <v>3.4461648033472736E-2</v>
      </c>
      <c r="T279" s="151">
        <v>3.156132419636215E-2</v>
      </c>
      <c r="U279" s="49">
        <v>356058.59586817725</v>
      </c>
      <c r="W279" s="148">
        <f t="shared" si="78"/>
        <v>3.3701155953653306E-2</v>
      </c>
      <c r="X279" s="151">
        <v>3.080296431091778E-2</v>
      </c>
      <c r="Y279" s="49">
        <v>355796.83677577961</v>
      </c>
      <c r="AA279" s="49">
        <v>353028.99328862817</v>
      </c>
      <c r="AB279" s="49">
        <v>355796.83677577961</v>
      </c>
      <c r="AC279" s="148">
        <f t="shared" si="79"/>
        <v>3.3701155953653306E-2</v>
      </c>
      <c r="AD279" s="151">
        <v>3.080296431091778E-2</v>
      </c>
      <c r="AE279" s="49">
        <v>355794</v>
      </c>
      <c r="AF279" s="147">
        <v>137.60029411728891</v>
      </c>
      <c r="AG279" s="152">
        <f t="shared" si="80"/>
        <v>3.3692914232256621E-2</v>
      </c>
      <c r="AH279" s="152">
        <f t="shared" si="80"/>
        <v>3.0794745696864467E-2</v>
      </c>
      <c r="AJ279" s="49">
        <v>353028.99328862817</v>
      </c>
      <c r="AK279" s="147">
        <v>136.53095136074708</v>
      </c>
      <c r="AL279" s="152">
        <f t="shared" si="81"/>
        <v>7.8322369095369382E-3</v>
      </c>
      <c r="AM279" s="151">
        <f t="shared" si="81"/>
        <v>7.8322369095369382E-3</v>
      </c>
    </row>
    <row r="280" spans="2:39" x14ac:dyDescent="0.2">
      <c r="B280" s="178" t="s">
        <v>531</v>
      </c>
      <c r="D280" s="49">
        <v>753066</v>
      </c>
      <c r="E280" s="147">
        <v>130.84185692221476</v>
      </c>
      <c r="G280" s="49">
        <v>734413.07665712154</v>
      </c>
      <c r="H280" s="147">
        <v>126.96612448277178</v>
      </c>
      <c r="J280" s="148">
        <f t="shared" si="73"/>
        <v>2.5398408519333948E-2</v>
      </c>
      <c r="K280" s="149">
        <f t="shared" si="73"/>
        <v>3.0525720582807114E-2</v>
      </c>
      <c r="L280" s="148">
        <f t="shared" si="74"/>
        <v>1.6117451057977794E-2</v>
      </c>
      <c r="M280" s="150">
        <f t="shared" si="75"/>
        <v>9.0547645222140982E-3</v>
      </c>
      <c r="N280" s="49">
        <v>765203.50439842709</v>
      </c>
      <c r="P280" s="148">
        <f t="shared" si="76"/>
        <v>2.3101868256612645E-2</v>
      </c>
      <c r="Q280" s="151">
        <v>1.8011493075770657E-2</v>
      </c>
      <c r="R280" s="49">
        <v>770463.23152053426</v>
      </c>
      <c r="S280" s="148">
        <f t="shared" si="77"/>
        <v>2.5034334331960784E-2</v>
      </c>
      <c r="T280" s="151">
        <v>1.9934344294912254E-2</v>
      </c>
      <c r="U280" s="49">
        <v>771918.50601803232</v>
      </c>
      <c r="W280" s="148">
        <f t="shared" si="78"/>
        <v>2.2928831856505738E-2</v>
      </c>
      <c r="X280" s="151">
        <v>1.7839317606743732E-2</v>
      </c>
      <c r="Y280" s="49">
        <v>770332.92369085131</v>
      </c>
      <c r="AA280" s="49">
        <v>757999.46651539544</v>
      </c>
      <c r="AB280" s="49">
        <v>770332.92369085131</v>
      </c>
      <c r="AC280" s="148">
        <f t="shared" si="79"/>
        <v>2.2928831856505738E-2</v>
      </c>
      <c r="AD280" s="151">
        <v>1.7839317606743732E-2</v>
      </c>
      <c r="AE280" s="49">
        <v>770335</v>
      </c>
      <c r="AF280" s="147">
        <v>133.17634531867043</v>
      </c>
      <c r="AG280" s="152">
        <f t="shared" si="80"/>
        <v>2.2931588997511465E-2</v>
      </c>
      <c r="AH280" s="152">
        <f t="shared" si="80"/>
        <v>1.7842061029778256E-2</v>
      </c>
      <c r="AJ280" s="49">
        <v>757999.46651539544</v>
      </c>
      <c r="AK280" s="147">
        <v>131.04376499058495</v>
      </c>
      <c r="AL280" s="152">
        <f t="shared" si="81"/>
        <v>1.627380233037945E-2</v>
      </c>
      <c r="AM280" s="151">
        <f t="shared" si="81"/>
        <v>1.627380233037945E-2</v>
      </c>
    </row>
    <row r="281" spans="2:39" x14ac:dyDescent="0.2">
      <c r="B281" s="178" t="s">
        <v>532</v>
      </c>
      <c r="D281" s="49">
        <v>568727</v>
      </c>
      <c r="E281" s="147">
        <v>128.35075278926615</v>
      </c>
      <c r="G281" s="49">
        <v>577129.45050749858</v>
      </c>
      <c r="H281" s="147">
        <v>129.42303205771381</v>
      </c>
      <c r="J281" s="148">
        <f t="shared" si="73"/>
        <v>-1.4559039570948729E-2</v>
      </c>
      <c r="K281" s="149">
        <f t="shared" si="73"/>
        <v>-8.2850729997540062E-3</v>
      </c>
      <c r="L281" s="148">
        <f t="shared" si="74"/>
        <v>1.7513722614415084E-2</v>
      </c>
      <c r="M281" s="150">
        <f t="shared" si="75"/>
        <v>9.0547645222140982E-3</v>
      </c>
      <c r="N281" s="49">
        <v>578687.52692132851</v>
      </c>
      <c r="P281" s="148">
        <f t="shared" si="76"/>
        <v>3.8645387251304619E-2</v>
      </c>
      <c r="Q281" s="151">
        <v>3.2074520703342602E-2</v>
      </c>
      <c r="R281" s="49">
        <v>590705.67515527271</v>
      </c>
      <c r="S281" s="148">
        <f t="shared" si="77"/>
        <v>3.9757271675363359E-2</v>
      </c>
      <c r="T281" s="151">
        <v>3.3179370922795215E-2</v>
      </c>
      <c r="U281" s="49">
        <v>591338.03384811443</v>
      </c>
      <c r="W281" s="148">
        <f t="shared" si="78"/>
        <v>3.8716079806851322E-2</v>
      </c>
      <c r="X281" s="151">
        <v>3.2144766030842042E-2</v>
      </c>
      <c r="Y281" s="49">
        <v>590745.87992031116</v>
      </c>
      <c r="AA281" s="49">
        <v>595664.52382117359</v>
      </c>
      <c r="AB281" s="49">
        <v>590745.87992031116</v>
      </c>
      <c r="AC281" s="148">
        <f t="shared" si="79"/>
        <v>3.8716079806851322E-2</v>
      </c>
      <c r="AD281" s="151">
        <v>3.2144766030842042E-2</v>
      </c>
      <c r="AE281" s="49">
        <v>590744</v>
      </c>
      <c r="AF281" s="147">
        <v>132.47613612972035</v>
      </c>
      <c r="AG281" s="152">
        <f t="shared" si="80"/>
        <v>3.8712774318785614E-2</v>
      </c>
      <c r="AH281" s="152">
        <f t="shared" si="80"/>
        <v>3.2141481454553533E-2</v>
      </c>
      <c r="AJ281" s="49">
        <v>595664.52382117359</v>
      </c>
      <c r="AK281" s="147">
        <v>133.57957854058412</v>
      </c>
      <c r="AL281" s="152">
        <f t="shared" si="81"/>
        <v>-8.2605621526837814E-3</v>
      </c>
      <c r="AM281" s="151">
        <f t="shared" si="81"/>
        <v>-8.2605621526836703E-3</v>
      </c>
    </row>
    <row r="282" spans="2:39" x14ac:dyDescent="0.2">
      <c r="B282" s="178" t="s">
        <v>533</v>
      </c>
      <c r="D282" s="49">
        <v>475359</v>
      </c>
      <c r="E282" s="147">
        <v>127.95231591725233</v>
      </c>
      <c r="G282" s="49">
        <v>459761.55130057677</v>
      </c>
      <c r="H282" s="147">
        <v>123.1640463844475</v>
      </c>
      <c r="J282" s="148">
        <f t="shared" si="73"/>
        <v>3.3925082807166218E-2</v>
      </c>
      <c r="K282" s="149">
        <f t="shared" si="73"/>
        <v>3.8877169704692793E-2</v>
      </c>
      <c r="L282" s="148">
        <f t="shared" si="74"/>
        <v>1.5947125130368001E-2</v>
      </c>
      <c r="M282" s="150">
        <f t="shared" si="75"/>
        <v>9.0547645222140982E-3</v>
      </c>
      <c r="N282" s="49">
        <v>482939.60945484665</v>
      </c>
      <c r="P282" s="148">
        <f t="shared" si="76"/>
        <v>1.7526186258338239E-2</v>
      </c>
      <c r="Q282" s="151">
        <v>1.2675874554700872E-2</v>
      </c>
      <c r="R282" s="49">
        <v>483690.23037357745</v>
      </c>
      <c r="S282" s="148">
        <f t="shared" si="77"/>
        <v>1.9752339281077225E-2</v>
      </c>
      <c r="T282" s="151">
        <v>1.4891416021485693E-2</v>
      </c>
      <c r="U282" s="49">
        <v>484748.45224831364</v>
      </c>
      <c r="W282" s="148">
        <f t="shared" si="78"/>
        <v>1.7797501562268669E-2</v>
      </c>
      <c r="X282" s="151">
        <v>1.2945896561405323E-2</v>
      </c>
      <c r="Y282" s="49">
        <v>483819.20254513843</v>
      </c>
      <c r="AA282" s="49">
        <v>474527.24044132605</v>
      </c>
      <c r="AB282" s="49">
        <v>483819.20254513843</v>
      </c>
      <c r="AC282" s="148">
        <f t="shared" si="79"/>
        <v>1.7797501562268669E-2</v>
      </c>
      <c r="AD282" s="151">
        <v>1.2945896561405323E-2</v>
      </c>
      <c r="AE282" s="49">
        <v>483819</v>
      </c>
      <c r="AF282" s="147">
        <v>129.60871910474228</v>
      </c>
      <c r="AG282" s="152">
        <f t="shared" si="80"/>
        <v>1.7797075473484192E-2</v>
      </c>
      <c r="AH282" s="152">
        <f t="shared" si="80"/>
        <v>1.2945472503687716E-2</v>
      </c>
      <c r="AJ282" s="49">
        <v>474527.24044132605</v>
      </c>
      <c r="AK282" s="147">
        <v>127.11957945824435</v>
      </c>
      <c r="AL282" s="152">
        <f t="shared" si="81"/>
        <v>1.958108780021206E-2</v>
      </c>
      <c r="AM282" s="151">
        <f t="shared" si="81"/>
        <v>1.9581087800212282E-2</v>
      </c>
    </row>
    <row r="283" spans="2:39" x14ac:dyDescent="0.2">
      <c r="B283" s="178" t="s">
        <v>534</v>
      </c>
      <c r="D283" s="49">
        <v>582360</v>
      </c>
      <c r="E283" s="147">
        <v>120.50505337979637</v>
      </c>
      <c r="G283" s="49">
        <v>586973.91400159744</v>
      </c>
      <c r="H283" s="147">
        <v>120.39114969778662</v>
      </c>
      <c r="J283" s="148">
        <f t="shared" si="73"/>
        <v>-7.8605094562769207E-3</v>
      </c>
      <c r="K283" s="149">
        <f t="shared" si="73"/>
        <v>9.4611341693862094E-4</v>
      </c>
      <c r="L283" s="148">
        <f t="shared" si="74"/>
        <v>1.996372899256138E-2</v>
      </c>
      <c r="M283" s="150">
        <f t="shared" si="75"/>
        <v>9.0547645222140982E-3</v>
      </c>
      <c r="N283" s="49">
        <v>593986.0772161081</v>
      </c>
      <c r="P283" s="148">
        <f t="shared" si="76"/>
        <v>3.2779497338725871E-2</v>
      </c>
      <c r="Q283" s="151">
        <v>2.3692794845618925E-2</v>
      </c>
      <c r="R283" s="49">
        <v>601449.46807018039</v>
      </c>
      <c r="S283" s="148">
        <f t="shared" si="77"/>
        <v>3.3057394125407535E-2</v>
      </c>
      <c r="T283" s="151">
        <v>2.3968246613367938E-2</v>
      </c>
      <c r="U283" s="49">
        <v>601611.30404287227</v>
      </c>
      <c r="W283" s="148">
        <f t="shared" si="78"/>
        <v>3.1263669566448771E-2</v>
      </c>
      <c r="X283" s="151">
        <v>2.2190303778837128E-2</v>
      </c>
      <c r="Y283" s="49">
        <v>600566.71060871705</v>
      </c>
      <c r="AA283" s="49">
        <v>605825.15182989975</v>
      </c>
      <c r="AB283" s="49">
        <v>600566.71060871705</v>
      </c>
      <c r="AC283" s="148">
        <f t="shared" si="79"/>
        <v>3.1263669566448771E-2</v>
      </c>
      <c r="AD283" s="151">
        <v>2.2190303778837128E-2</v>
      </c>
      <c r="AE283" s="49">
        <v>600567</v>
      </c>
      <c r="AF283" s="147">
        <v>123.17915647671158</v>
      </c>
      <c r="AG283" s="152">
        <f t="shared" si="80"/>
        <v>3.1264166494951562E-2</v>
      </c>
      <c r="AH283" s="152">
        <f t="shared" si="80"/>
        <v>2.2190796335214591E-2</v>
      </c>
      <c r="AJ283" s="49">
        <v>605825.15182989975</v>
      </c>
      <c r="AK283" s="147">
        <v>124.2576284990397</v>
      </c>
      <c r="AL283" s="152">
        <f t="shared" si="81"/>
        <v>-8.6793224315917517E-3</v>
      </c>
      <c r="AM283" s="151">
        <f t="shared" si="81"/>
        <v>-8.6793224315917517E-3</v>
      </c>
    </row>
    <row r="284" spans="2:39" x14ac:dyDescent="0.2">
      <c r="B284" s="178" t="s">
        <v>535</v>
      </c>
      <c r="D284" s="49">
        <v>588407</v>
      </c>
      <c r="E284" s="147">
        <v>131.69622473195594</v>
      </c>
      <c r="G284" s="49">
        <v>550480.5298517769</v>
      </c>
      <c r="H284" s="147">
        <v>122.28061128760086</v>
      </c>
      <c r="J284" s="148">
        <f t="shared" si="73"/>
        <v>6.8897023766554044E-2</v>
      </c>
      <c r="K284" s="149">
        <f t="shared" si="73"/>
        <v>7.7000052135900665E-2</v>
      </c>
      <c r="L284" s="148">
        <f t="shared" si="74"/>
        <v>1.8747651109456198E-2</v>
      </c>
      <c r="M284" s="150">
        <f t="shared" si="75"/>
        <v>9.0547645222140982E-3</v>
      </c>
      <c r="N284" s="49">
        <v>599438.24914636184</v>
      </c>
      <c r="P284" s="148">
        <f t="shared" si="76"/>
        <v>2.1021445554705309E-2</v>
      </c>
      <c r="Q284" s="151">
        <v>1.3339583587629766E-2</v>
      </c>
      <c r="R284" s="49">
        <v>600776.16571450746</v>
      </c>
      <c r="S284" s="148">
        <f t="shared" si="77"/>
        <v>2.1665903107663365E-2</v>
      </c>
      <c r="T284" s="151">
        <v>1.3979192433455356E-2</v>
      </c>
      <c r="U284" s="49">
        <v>601155.36904987087</v>
      </c>
      <c r="W284" s="148">
        <f t="shared" si="78"/>
        <v>1.6952630599665675E-2</v>
      </c>
      <c r="X284" s="151">
        <v>9.3013811872924013E-3</v>
      </c>
      <c r="Y284" s="49">
        <v>598382.04651325743</v>
      </c>
      <c r="AA284" s="49">
        <v>568159.74717395834</v>
      </c>
      <c r="AB284" s="49">
        <v>598382.04651325743</v>
      </c>
      <c r="AC284" s="148">
        <f t="shared" si="79"/>
        <v>1.6952630599665675E-2</v>
      </c>
      <c r="AD284" s="151">
        <v>9.3013811872924013E-3</v>
      </c>
      <c r="AE284" s="49">
        <v>598382</v>
      </c>
      <c r="AF284" s="147">
        <v>132.92117118692494</v>
      </c>
      <c r="AG284" s="152">
        <f t="shared" si="80"/>
        <v>1.6952551550202477E-2</v>
      </c>
      <c r="AH284" s="152">
        <f t="shared" si="80"/>
        <v>9.3013027325739017E-3</v>
      </c>
      <c r="AJ284" s="49">
        <v>568159.74717395834</v>
      </c>
      <c r="AK284" s="147">
        <v>126.20777198450105</v>
      </c>
      <c r="AL284" s="152">
        <f t="shared" si="81"/>
        <v>5.3193231263509944E-2</v>
      </c>
      <c r="AM284" s="151">
        <f t="shared" si="81"/>
        <v>5.3193231263509944E-2</v>
      </c>
    </row>
    <row r="285" spans="2:39" x14ac:dyDescent="0.2">
      <c r="B285" s="178" t="s">
        <v>489</v>
      </c>
      <c r="D285" s="49">
        <v>1171148</v>
      </c>
      <c r="E285" s="147">
        <v>123.31500710371819</v>
      </c>
      <c r="G285" s="49">
        <v>1238682.2769262793</v>
      </c>
      <c r="H285" s="147">
        <v>128.79698993302569</v>
      </c>
      <c r="J285" s="148">
        <f t="shared" si="73"/>
        <v>-5.4521064993245716E-2</v>
      </c>
      <c r="K285" s="149">
        <f t="shared" si="73"/>
        <v>-4.2562973188722264E-2</v>
      </c>
      <c r="L285" s="148">
        <f t="shared" si="74"/>
        <v>2.3929138812286643E-2</v>
      </c>
      <c r="M285" s="150">
        <f t="shared" si="75"/>
        <v>9.0547645222140982E-3</v>
      </c>
      <c r="N285" s="49">
        <v>1199172.5630617319</v>
      </c>
      <c r="P285" s="148">
        <f t="shared" si="76"/>
        <v>5.1412694604464404E-2</v>
      </c>
      <c r="Q285" s="151">
        <v>3.8280875827416017E-2</v>
      </c>
      <c r="R285" s="49">
        <v>1231359.8744606292</v>
      </c>
      <c r="S285" s="148">
        <f t="shared" si="77"/>
        <v>5.1509932140802794E-2</v>
      </c>
      <c r="T285" s="151">
        <v>3.8376898897054534E-2</v>
      </c>
      <c r="U285" s="49">
        <v>1231473.7540068368</v>
      </c>
      <c r="W285" s="148">
        <f t="shared" si="78"/>
        <v>5.1109676910016555E-2</v>
      </c>
      <c r="X285" s="151">
        <v>3.798164273008231E-2</v>
      </c>
      <c r="Y285" s="49">
        <v>1231004.995893812</v>
      </c>
      <c r="AA285" s="49">
        <v>1278463.7623365095</v>
      </c>
      <c r="AB285" s="49">
        <v>1231004.995893812</v>
      </c>
      <c r="AC285" s="148">
        <f t="shared" si="79"/>
        <v>5.1109676910016555E-2</v>
      </c>
      <c r="AD285" s="151">
        <v>3.798164273008231E-2</v>
      </c>
      <c r="AE285" s="49">
        <v>1231004</v>
      </c>
      <c r="AF285" s="147">
        <v>127.99861009470995</v>
      </c>
      <c r="AG285" s="152">
        <f t="shared" si="80"/>
        <v>5.1108826553091458E-2</v>
      </c>
      <c r="AH285" s="152">
        <f t="shared" si="80"/>
        <v>3.7980802993851759E-2</v>
      </c>
      <c r="AJ285" s="49">
        <v>1278463.7623365095</v>
      </c>
      <c r="AK285" s="147">
        <v>132.93343046450443</v>
      </c>
      <c r="AL285" s="152">
        <f t="shared" si="81"/>
        <v>-3.7122493209954199E-2</v>
      </c>
      <c r="AM285" s="151">
        <f t="shared" si="81"/>
        <v>-3.7122493209954199E-2</v>
      </c>
    </row>
    <row r="286" spans="2:39" x14ac:dyDescent="0.2">
      <c r="B286" s="178" t="s">
        <v>536</v>
      </c>
      <c r="D286" s="49">
        <v>577818</v>
      </c>
      <c r="E286" s="147">
        <v>121.51970332512154</v>
      </c>
      <c r="G286" s="49">
        <v>593729.18851198291</v>
      </c>
      <c r="H286" s="147">
        <v>123.85774073052018</v>
      </c>
      <c r="J286" s="148">
        <f t="shared" si="73"/>
        <v>-2.6798730498427847E-2</v>
      </c>
      <c r="K286" s="149">
        <f t="shared" si="73"/>
        <v>-1.8876796812284491E-2</v>
      </c>
      <c r="L286" s="148">
        <f t="shared" si="74"/>
        <v>1.9337717868171289E-2</v>
      </c>
      <c r="M286" s="150">
        <f t="shared" si="75"/>
        <v>9.0547645222140982E-3</v>
      </c>
      <c r="N286" s="49">
        <v>588991.68146315101</v>
      </c>
      <c r="P286" s="148">
        <f t="shared" si="76"/>
        <v>3.3662879969327708E-2</v>
      </c>
      <c r="Q286" s="151">
        <v>2.5316722460933416E-2</v>
      </c>
      <c r="R286" s="49">
        <v>597269.01797811699</v>
      </c>
      <c r="S286" s="148">
        <f t="shared" si="77"/>
        <v>3.3851078432963533E-2</v>
      </c>
      <c r="T286" s="151">
        <v>2.5503401344006971E-2</v>
      </c>
      <c r="U286" s="49">
        <v>597377.76243797806</v>
      </c>
      <c r="W286" s="148">
        <f t="shared" si="78"/>
        <v>3.3781686511554332E-2</v>
      </c>
      <c r="X286" s="151">
        <v>2.5434569717368127E-2</v>
      </c>
      <c r="Y286" s="49">
        <v>597337.66653673328</v>
      </c>
      <c r="AA286" s="49">
        <v>612797.37854779081</v>
      </c>
      <c r="AB286" s="49">
        <v>597337.66653673328</v>
      </c>
      <c r="AC286" s="148">
        <f t="shared" si="79"/>
        <v>3.3781686511554332E-2</v>
      </c>
      <c r="AD286" s="151">
        <v>2.5434569717368127E-2</v>
      </c>
      <c r="AE286" s="49">
        <v>597338</v>
      </c>
      <c r="AF286" s="147">
        <v>124.61057425509117</v>
      </c>
      <c r="AG286" s="152">
        <f t="shared" si="80"/>
        <v>3.3782263619340336E-2</v>
      </c>
      <c r="AH286" s="152">
        <f t="shared" si="80"/>
        <v>2.5435142165382896E-2</v>
      </c>
      <c r="AJ286" s="49">
        <v>612797.37854779081</v>
      </c>
      <c r="AK286" s="147">
        <v>127.83555247256108</v>
      </c>
      <c r="AL286" s="152">
        <f t="shared" si="81"/>
        <v>-2.5227553329987273E-2</v>
      </c>
      <c r="AM286" s="151">
        <f t="shared" si="81"/>
        <v>-2.5227553329987162E-2</v>
      </c>
    </row>
    <row r="287" spans="2:39" x14ac:dyDescent="0.2">
      <c r="B287" s="178" t="s">
        <v>537</v>
      </c>
      <c r="D287" s="49">
        <v>462992</v>
      </c>
      <c r="E287" s="147">
        <v>121.40020557307282</v>
      </c>
      <c r="G287" s="49">
        <v>458138.10464772076</v>
      </c>
      <c r="H287" s="147">
        <v>119.27095453486309</v>
      </c>
      <c r="J287" s="148">
        <f t="shared" si="73"/>
        <v>1.0594830037138125E-2</v>
      </c>
      <c r="K287" s="149">
        <f t="shared" si="73"/>
        <v>1.785221763767586E-2</v>
      </c>
      <c r="L287" s="148">
        <f t="shared" si="74"/>
        <v>1.8367371308917191E-2</v>
      </c>
      <c r="M287" s="150">
        <f t="shared" si="75"/>
        <v>9.0547645222140982E-3</v>
      </c>
      <c r="N287" s="49">
        <v>471495.94597705815</v>
      </c>
      <c r="P287" s="148">
        <f t="shared" si="76"/>
        <v>2.1008131628640569E-2</v>
      </c>
      <c r="Q287" s="151">
        <v>1.3728242047295058E-2</v>
      </c>
      <c r="R287" s="49">
        <v>472718.59687900753</v>
      </c>
      <c r="S287" s="148">
        <f t="shared" si="77"/>
        <v>2.1812255645976331E-2</v>
      </c>
      <c r="T287" s="151">
        <v>1.4526632580367016E-2</v>
      </c>
      <c r="U287" s="49">
        <v>473090.89986604184</v>
      </c>
      <c r="W287" s="148">
        <f t="shared" si="78"/>
        <v>2.1349432163098481E-2</v>
      </c>
      <c r="X287" s="151">
        <v>1.4067109074978656E-2</v>
      </c>
      <c r="Y287" s="49">
        <v>472876.6162960573</v>
      </c>
      <c r="AA287" s="49">
        <v>472851.65522110852</v>
      </c>
      <c r="AB287" s="49">
        <v>472876.6162960573</v>
      </c>
      <c r="AC287" s="148">
        <f t="shared" si="79"/>
        <v>2.1349432163098481E-2</v>
      </c>
      <c r="AD287" s="151">
        <v>1.4067109074978656E-2</v>
      </c>
      <c r="AE287" s="49">
        <v>472876</v>
      </c>
      <c r="AF287" s="147">
        <v>123.10779506104659</v>
      </c>
      <c r="AG287" s="152">
        <f t="shared" si="80"/>
        <v>2.1348101047102386E-2</v>
      </c>
      <c r="AH287" s="152">
        <f t="shared" si="80"/>
        <v>1.4065787449972111E-2</v>
      </c>
      <c r="AJ287" s="49">
        <v>472851.65522110852</v>
      </c>
      <c r="AK287" s="147">
        <v>123.10145717955</v>
      </c>
      <c r="AL287" s="152">
        <f t="shared" si="81"/>
        <v>5.148502415641687E-5</v>
      </c>
      <c r="AM287" s="151">
        <f t="shared" si="81"/>
        <v>5.148502415641687E-5</v>
      </c>
    </row>
    <row r="288" spans="2:39" x14ac:dyDescent="0.2">
      <c r="B288" s="178" t="s">
        <v>491</v>
      </c>
      <c r="D288" s="49">
        <v>355331</v>
      </c>
      <c r="E288" s="147">
        <v>124.4242568625737</v>
      </c>
      <c r="G288" s="49">
        <v>355887.24606251548</v>
      </c>
      <c r="H288" s="147">
        <v>123.85543645585712</v>
      </c>
      <c r="J288" s="148">
        <f t="shared" si="73"/>
        <v>-1.5629839750361807E-3</v>
      </c>
      <c r="K288" s="149">
        <f t="shared" si="73"/>
        <v>4.5926155766227161E-3</v>
      </c>
      <c r="L288" s="148">
        <f t="shared" si="74"/>
        <v>1.7346235540790955E-2</v>
      </c>
      <c r="M288" s="150">
        <f t="shared" si="75"/>
        <v>9.0547645222140982E-3</v>
      </c>
      <c r="N288" s="49">
        <v>361494.65522094478</v>
      </c>
      <c r="P288" s="148">
        <f t="shared" si="76"/>
        <v>2.5391626530713918E-2</v>
      </c>
      <c r="Q288" s="151">
        <v>1.9108581902793187E-2</v>
      </c>
      <c r="R288" s="49">
        <v>364353.43204678514</v>
      </c>
      <c r="S288" s="148">
        <f t="shared" si="77"/>
        <v>2.6330360054019009E-2</v>
      </c>
      <c r="T288" s="151">
        <v>2.0041563375400751E-2</v>
      </c>
      <c r="U288" s="49">
        <v>364686.99316835462</v>
      </c>
      <c r="W288" s="148">
        <f t="shared" si="78"/>
        <v>2.6191043195758823E-2</v>
      </c>
      <c r="X288" s="151">
        <v>1.9903100175406641E-2</v>
      </c>
      <c r="Y288" s="49">
        <v>364637.48956979217</v>
      </c>
      <c r="AA288" s="49">
        <v>367316.91091737617</v>
      </c>
      <c r="AB288" s="49">
        <v>364637.48956979217</v>
      </c>
      <c r="AC288" s="148">
        <f t="shared" si="79"/>
        <v>2.6191043195758823E-2</v>
      </c>
      <c r="AD288" s="151">
        <v>1.9903100175406641E-2</v>
      </c>
      <c r="AE288" s="49">
        <v>364639</v>
      </c>
      <c r="AF288" s="147">
        <v>126.90121096920114</v>
      </c>
      <c r="AG288" s="152">
        <f t="shared" si="80"/>
        <v>2.6195293965344923E-2</v>
      </c>
      <c r="AH288" s="152">
        <f t="shared" si="80"/>
        <v>1.9907324898578604E-2</v>
      </c>
      <c r="AJ288" s="49">
        <v>367316.91091737617</v>
      </c>
      <c r="AK288" s="147">
        <v>127.83317419387728</v>
      </c>
      <c r="AL288" s="152">
        <f t="shared" si="81"/>
        <v>-7.2904645492309905E-3</v>
      </c>
      <c r="AM288" s="151">
        <f t="shared" si="81"/>
        <v>-7.2904645492309905E-3</v>
      </c>
    </row>
    <row r="289" spans="2:39" x14ac:dyDescent="0.2">
      <c r="B289" s="178" t="s">
        <v>538</v>
      </c>
      <c r="D289" s="49">
        <v>438213</v>
      </c>
      <c r="E289" s="147">
        <v>132.69766004293174</v>
      </c>
      <c r="G289" s="49">
        <v>412021.87096167478</v>
      </c>
      <c r="H289" s="147">
        <v>123.89472946435232</v>
      </c>
      <c r="J289" s="148">
        <f t="shared" si="73"/>
        <v>6.3567327086773595E-2</v>
      </c>
      <c r="K289" s="149">
        <f t="shared" si="73"/>
        <v>7.1051695392032377E-2</v>
      </c>
      <c r="L289" s="148">
        <f t="shared" si="74"/>
        <v>1.8222493493751601E-2</v>
      </c>
      <c r="M289" s="150">
        <f t="shared" si="75"/>
        <v>9.0547645222140982E-3</v>
      </c>
      <c r="N289" s="49">
        <v>446198.33354137733</v>
      </c>
      <c r="P289" s="148">
        <f t="shared" si="76"/>
        <v>1.8222493493751601E-2</v>
      </c>
      <c r="R289" s="49">
        <v>446198.33354137733</v>
      </c>
      <c r="S289" s="148">
        <f t="shared" si="77"/>
        <v>1.9210997911213168E-2</v>
      </c>
      <c r="T289" s="46"/>
      <c r="U289" s="49">
        <v>446631.50902766647</v>
      </c>
      <c r="W289" s="148">
        <f t="shared" si="78"/>
        <v>1.5365511195565729E-2</v>
      </c>
      <c r="X289" s="46"/>
      <c r="Y289" s="49">
        <v>444946.36675754242</v>
      </c>
      <c r="AA289" s="49">
        <v>425254.35386199586</v>
      </c>
      <c r="AB289" s="49">
        <v>444946.36675754242</v>
      </c>
      <c r="AC289" s="148">
        <f t="shared" si="79"/>
        <v>1.5365511195565729E-2</v>
      </c>
      <c r="AD289" s="46"/>
      <c r="AE289" s="49">
        <v>444947</v>
      </c>
      <c r="AF289" s="147">
        <v>133.79529601743619</v>
      </c>
      <c r="AG289" s="152">
        <f t="shared" si="80"/>
        <v>1.5366956251868347E-2</v>
      </c>
      <c r="AH289" s="152">
        <f t="shared" si="80"/>
        <v>8.2717055760390679E-3</v>
      </c>
      <c r="AJ289" s="49">
        <v>425254.35386199586</v>
      </c>
      <c r="AK289" s="147">
        <v>127.8737291355359</v>
      </c>
      <c r="AL289" s="152">
        <f t="shared" si="81"/>
        <v>4.6307923620682923E-2</v>
      </c>
      <c r="AM289" s="151">
        <f t="shared" si="81"/>
        <v>4.6307923620682923E-2</v>
      </c>
    </row>
    <row r="290" spans="2:39" x14ac:dyDescent="0.2">
      <c r="B290" s="178"/>
      <c r="D290" s="1"/>
      <c r="E290" s="154"/>
      <c r="G290" s="1"/>
      <c r="H290" s="154"/>
      <c r="N290" s="1"/>
      <c r="P290" s="47"/>
      <c r="R290" s="1"/>
      <c r="T290" s="46"/>
      <c r="U290" s="1"/>
      <c r="W290" s="47"/>
      <c r="X290" s="46"/>
      <c r="Y290" s="1"/>
      <c r="AA290" s="1"/>
      <c r="AB290" s="1"/>
      <c r="AC290" s="47"/>
      <c r="AD290" s="46"/>
      <c r="AE290" s="1"/>
      <c r="AF290" s="154"/>
      <c r="AJ290" s="1"/>
      <c r="AK290" s="154"/>
    </row>
    <row r="291" spans="2:39" x14ac:dyDescent="0.2">
      <c r="B291" s="178" t="s">
        <v>12</v>
      </c>
      <c r="D291" s="153">
        <f>SUM(D277:D289)</f>
        <v>7344230</v>
      </c>
      <c r="E291" s="154">
        <v>127.15550847508203</v>
      </c>
      <c r="G291" s="153">
        <f>SUM(G277:G289)</f>
        <v>7332800.0000000037</v>
      </c>
      <c r="H291" s="154">
        <v>126.05003383444605</v>
      </c>
      <c r="J291" s="148">
        <f>D291/G291-1</f>
        <v>1.5587497272524509E-3</v>
      </c>
      <c r="K291" s="149">
        <f>E291/H291-1</f>
        <v>8.7701256953878204E-3</v>
      </c>
      <c r="L291" s="148">
        <f>N291/$D291-1</f>
        <v>1.8294271244136295E-2</v>
      </c>
      <c r="M291" s="150">
        <f>M$219</f>
        <v>9.0547645222140982E-3</v>
      </c>
      <c r="N291" s="153">
        <f>SUM(N277:N289)</f>
        <v>7478587.3356993226</v>
      </c>
      <c r="P291" s="148">
        <f>R291/$D291-1</f>
        <v>3.0772949870870647E-2</v>
      </c>
      <c r="Q291" s="151">
        <v>2.3404282728612724E-2</v>
      </c>
      <c r="R291" s="153">
        <f>SUM(R277:R289)</f>
        <v>7570233.6216301443</v>
      </c>
      <c r="S291" s="148">
        <f>U291/$D291-1</f>
        <v>3.1986198149505984E-2</v>
      </c>
      <c r="T291" s="151">
        <v>2.4608857882165491E-2</v>
      </c>
      <c r="U291" s="153">
        <f>SUM(U277:U289)</f>
        <v>7579143.9960355461</v>
      </c>
      <c r="W291" s="148">
        <f>Y291/$D291-1</f>
        <v>3.0409459584300302E-2</v>
      </c>
      <c r="X291" s="151">
        <v>2.3043390918197293E-2</v>
      </c>
      <c r="Y291" s="153">
        <f>SUM(Y277:Y289)</f>
        <v>7567564.0653628055</v>
      </c>
      <c r="AA291" s="153">
        <f>SUM(AA277:AA289)</f>
        <v>7568300.0000000028</v>
      </c>
      <c r="AB291" s="153">
        <f>SUM(AB277:AB289)</f>
        <v>7567564.0653628055</v>
      </c>
      <c r="AC291" s="148">
        <f>AB291/$D291-1</f>
        <v>3.0409459584300302E-2</v>
      </c>
      <c r="AD291" s="151">
        <v>2.3043390918197293E-2</v>
      </c>
      <c r="AE291" s="153">
        <f>SUM(AE277:AE289)</f>
        <v>7567562</v>
      </c>
      <c r="AF291" s="154">
        <v>130.08556706091366</v>
      </c>
      <c r="AG291" s="152">
        <f t="shared" ref="AG291:AH291" si="82">AE291/D291 - 1</f>
        <v>3.0409178361788802E-2</v>
      </c>
      <c r="AH291" s="152">
        <f t="shared" si="82"/>
        <v>2.3043111706055663E-2</v>
      </c>
      <c r="AJ291" s="153">
        <f>SUM(AJ277:AJ289)</f>
        <v>7568300.0000000028</v>
      </c>
      <c r="AK291" s="154">
        <v>130.0982532005834</v>
      </c>
      <c r="AL291" s="152">
        <f t="shared" ref="AL291:AM291" si="83">AE291/AJ291-1</f>
        <v>-9.7511990804100002E-5</v>
      </c>
      <c r="AM291" s="151">
        <f t="shared" si="83"/>
        <v>-9.7511990804211024E-5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8" customWidth="1"/>
    <col min="6" max="6" width="4.7109375" style="1" customWidth="1"/>
    <col min="7" max="7" width="12.28515625" style="10" customWidth="1"/>
    <col min="8" max="8" width="12.28515625" style="68" customWidth="1"/>
    <col min="9" max="9" width="3.140625" style="140" customWidth="1"/>
    <col min="10" max="10" width="11.140625" style="47" customWidth="1"/>
    <col min="11" max="11" width="11.140625" style="112" customWidth="1"/>
    <col min="12" max="12" width="13.42578125" style="47" bestFit="1" customWidth="1"/>
    <col min="13" max="13" width="13.42578125" style="48" bestFit="1" customWidth="1"/>
    <col min="14" max="14" width="12.140625" style="48" bestFit="1" customWidth="1"/>
    <col min="15" max="15" width="10.5703125" style="46" customWidth="1"/>
    <col min="16" max="17" width="13.85546875" style="46" customWidth="1"/>
    <col min="18" max="18" width="12" style="46" customWidth="1"/>
    <col min="19" max="19" width="13" style="47" bestFit="1" customWidth="1"/>
    <col min="20" max="20" width="13" style="48" bestFit="1" customWidth="1"/>
    <col min="21" max="21" width="12.5703125" style="112" customWidth="1"/>
    <col min="22" max="22" width="10.5703125" style="47" customWidth="1"/>
    <col min="23" max="24" width="13" style="48" bestFit="1" customWidth="1"/>
    <col min="25" max="25" width="12" style="132" customWidth="1"/>
    <col min="26" max="28" width="12" style="48" customWidth="1"/>
    <col min="29" max="29" width="13" style="48" bestFit="1" customWidth="1"/>
    <col min="30" max="30" width="13" style="112" bestFit="1" customWidth="1"/>
    <col min="31" max="31" width="13.28515625" style="57" customWidth="1"/>
    <col min="32" max="34" width="11.140625" style="57" customWidth="1"/>
    <col min="35" max="35" width="5.7109375" style="57" customWidth="1"/>
    <col min="36" max="36" width="12.85546875" style="57" customWidth="1"/>
    <col min="37" max="38" width="11.140625" style="57" customWidth="1"/>
    <col min="39" max="39" width="11.140625" style="46" customWidth="1"/>
    <col min="40" max="16384" width="9.140625" style="1"/>
  </cols>
  <sheetData>
    <row r="1" spans="1:39" x14ac:dyDescent="0.2">
      <c r="A1" s="159" t="s">
        <v>545</v>
      </c>
      <c r="D1" s="53" t="s">
        <v>55</v>
      </c>
      <c r="E1" s="62"/>
      <c r="G1" s="76" t="s">
        <v>56</v>
      </c>
      <c r="H1" s="69"/>
      <c r="I1" s="139"/>
      <c r="J1" s="118"/>
      <c r="K1" s="104">
        <f>MIN(K9:K217)</f>
        <v>-5.1649937627693321E-2</v>
      </c>
      <c r="L1" s="95"/>
      <c r="M1" s="17"/>
      <c r="N1" s="104"/>
      <c r="O1" s="4"/>
      <c r="P1" s="5"/>
      <c r="Q1" s="5"/>
      <c r="R1" s="138"/>
      <c r="S1" s="113"/>
      <c r="T1" s="134"/>
      <c r="U1" s="103"/>
      <c r="V1" s="118"/>
      <c r="W1" s="122"/>
      <c r="X1" s="122"/>
      <c r="Y1" s="127"/>
      <c r="Z1" s="122"/>
      <c r="AA1" s="122"/>
      <c r="AB1" s="122"/>
      <c r="AC1" s="122"/>
      <c r="AD1" s="133"/>
      <c r="AE1" s="6"/>
      <c r="AF1" s="7"/>
      <c r="AG1" s="7"/>
      <c r="AH1" s="7"/>
      <c r="AI1" s="7"/>
      <c r="AJ1" s="7" t="s">
        <v>1</v>
      </c>
      <c r="AK1" s="8">
        <f>MIN(AL9:AL217)</f>
        <v>-4.9922785841499673E-2</v>
      </c>
      <c r="AL1" s="7" t="s">
        <v>485</v>
      </c>
      <c r="AM1" s="9">
        <f>COUNTIF(AM9:AM217,"&lt;-10%")</f>
        <v>0</v>
      </c>
    </row>
    <row r="2" spans="1:39" s="10" customFormat="1" x14ac:dyDescent="0.2">
      <c r="A2" s="160" t="s">
        <v>547</v>
      </c>
      <c r="D2" s="12"/>
      <c r="E2" s="62"/>
      <c r="G2" s="77"/>
      <c r="H2" s="70"/>
      <c r="I2" s="140"/>
      <c r="J2" s="118"/>
      <c r="K2" s="119"/>
      <c r="L2" s="96"/>
      <c r="M2" s="90"/>
      <c r="N2" s="119"/>
      <c r="O2" s="16"/>
      <c r="P2" s="17"/>
      <c r="Q2" s="17"/>
      <c r="R2" s="145"/>
      <c r="S2" s="95"/>
      <c r="T2" s="17"/>
      <c r="U2" s="104"/>
      <c r="V2" s="123"/>
      <c r="W2" s="17"/>
      <c r="X2" s="17"/>
      <c r="Y2" s="128"/>
      <c r="Z2" s="146"/>
      <c r="AA2" s="17"/>
      <c r="AB2" s="17"/>
      <c r="AC2" s="17"/>
      <c r="AD2" s="104"/>
      <c r="AE2" s="18"/>
      <c r="AF2" s="19"/>
      <c r="AG2" s="19"/>
      <c r="AH2" s="19"/>
      <c r="AI2" s="19"/>
      <c r="AJ2" s="7" t="s">
        <v>543</v>
      </c>
      <c r="AK2" s="8">
        <f>MAX(AL9:AL217)</f>
        <v>0.25115818085015529</v>
      </c>
      <c r="AL2" s="59" t="s">
        <v>2</v>
      </c>
      <c r="AM2" s="9">
        <f>COUNTIF(AM9:AM217,"&lt;-5%")</f>
        <v>0</v>
      </c>
    </row>
    <row r="3" spans="1:39" s="10" customFormat="1" x14ac:dyDescent="0.2">
      <c r="A3" s="201" t="s">
        <v>552</v>
      </c>
      <c r="B3" s="11"/>
      <c r="D3" s="20"/>
      <c r="E3" s="63"/>
      <c r="F3" s="13"/>
      <c r="G3" s="78"/>
      <c r="H3" s="71"/>
      <c r="I3" s="139"/>
      <c r="J3" s="97"/>
      <c r="K3" s="120"/>
      <c r="L3" s="97"/>
      <c r="M3" s="23"/>
      <c r="N3" s="120"/>
      <c r="O3" s="23"/>
      <c r="P3" s="24"/>
      <c r="Q3" s="24"/>
      <c r="R3" s="24"/>
      <c r="S3" s="114"/>
      <c r="T3" s="135"/>
      <c r="U3" s="105"/>
      <c r="V3" s="97"/>
      <c r="W3" s="24"/>
      <c r="X3" s="24"/>
      <c r="Y3" s="129"/>
      <c r="Z3" s="24"/>
      <c r="AA3" s="24"/>
      <c r="AB3" s="24"/>
      <c r="AC3" s="24"/>
      <c r="AD3" s="106"/>
      <c r="AE3" s="25"/>
      <c r="AF3" s="22"/>
      <c r="AG3" s="22"/>
      <c r="AH3" s="22"/>
      <c r="AI3" s="22"/>
      <c r="AJ3" s="25"/>
      <c r="AK3" s="25"/>
      <c r="AL3" s="25"/>
      <c r="AM3" s="26"/>
    </row>
    <row r="4" spans="1:39" s="10" customFormat="1" x14ac:dyDescent="0.2">
      <c r="B4" s="11"/>
      <c r="D4" s="20"/>
      <c r="E4" s="63"/>
      <c r="F4" s="13"/>
      <c r="G4" s="78"/>
      <c r="H4" s="71"/>
      <c r="I4" s="139"/>
      <c r="J4" s="97"/>
      <c r="K4" s="120"/>
      <c r="L4" s="97"/>
      <c r="M4" s="23"/>
      <c r="N4" s="137">
        <f>AJ5-N5</f>
        <v>90783.754825341515</v>
      </c>
      <c r="O4" s="23"/>
      <c r="P4" s="24"/>
      <c r="Q4" s="24"/>
      <c r="R4" s="137">
        <f>AJ5-R5</f>
        <v>55709.067316623405</v>
      </c>
      <c r="S4" s="115"/>
      <c r="T4" s="24"/>
      <c r="U4" s="137">
        <f>AJ5-U5</f>
        <v>47072.668138807639</v>
      </c>
      <c r="V4" s="97"/>
      <c r="W4" s="24"/>
      <c r="X4" s="24"/>
      <c r="Y4" s="137">
        <f>AJ5-Y5</f>
        <v>56294.317751301453</v>
      </c>
      <c r="Z4" s="24"/>
      <c r="AA4" s="24"/>
      <c r="AB4" s="26">
        <f>AJ5-AB5</f>
        <v>56294.317751301453</v>
      </c>
      <c r="AC4" s="24"/>
      <c r="AD4" s="106"/>
      <c r="AE4" s="25">
        <f>AJ5-AE5</f>
        <v>56290.000000001863</v>
      </c>
      <c r="AF4" s="22"/>
      <c r="AG4" s="22"/>
      <c r="AH4" s="22"/>
      <c r="AI4" s="22"/>
      <c r="AJ4" s="25"/>
      <c r="AK4" s="25"/>
      <c r="AL4" s="25"/>
      <c r="AM4" s="26"/>
    </row>
    <row r="5" spans="1:39" s="27" customFormat="1" x14ac:dyDescent="0.2">
      <c r="B5" s="193" t="s">
        <v>62</v>
      </c>
      <c r="D5" s="29">
        <f>+D219</f>
        <v>7575166</v>
      </c>
      <c r="E5" s="64">
        <f>E219</f>
        <v>130.21627899322834</v>
      </c>
      <c r="F5" s="30"/>
      <c r="G5" s="79">
        <f t="shared" ref="G5:H5" si="0">G219</f>
        <v>7568300.0000000009</v>
      </c>
      <c r="H5" s="72">
        <f t="shared" si="0"/>
        <v>129.16904497774559</v>
      </c>
      <c r="I5" s="141"/>
      <c r="J5" s="116">
        <f>+J219</f>
        <v>9.0720505265373674E-4</v>
      </c>
      <c r="K5" s="98">
        <f>+K219</f>
        <v>8.1074689037392567E-3</v>
      </c>
      <c r="L5" s="116"/>
      <c r="M5" s="33"/>
      <c r="N5" s="94">
        <f>N219</f>
        <v>7720716.2451746603</v>
      </c>
      <c r="O5" s="98"/>
      <c r="P5" s="32">
        <f>P219</f>
        <v>2.3844353072048685E-2</v>
      </c>
      <c r="Q5" s="32"/>
      <c r="R5" s="93">
        <f>R219</f>
        <v>7755790.9326833785</v>
      </c>
      <c r="S5" s="116">
        <f t="shared" ref="S5:AH5" si="1">+S219</f>
        <v>2.4984446791158632E-2</v>
      </c>
      <c r="T5" s="33"/>
      <c r="U5" s="107">
        <f t="shared" si="1"/>
        <v>7764427.3318611942</v>
      </c>
      <c r="V5" s="116"/>
      <c r="W5" s="33">
        <f>W219</f>
        <v>2.3767093981663212E-2</v>
      </c>
      <c r="X5" s="33"/>
      <c r="Y5" s="130">
        <f>Y219</f>
        <v>7755205.6822487004</v>
      </c>
      <c r="Z5" s="126"/>
      <c r="AA5" s="126">
        <f>AA219</f>
        <v>5597153.7042049309</v>
      </c>
      <c r="AB5" s="126">
        <f>AB219</f>
        <v>7755205.6822487004</v>
      </c>
      <c r="AC5" s="33">
        <f>AC219</f>
        <v>2.3767093981663212E-2</v>
      </c>
      <c r="AD5" s="98"/>
      <c r="AE5" s="94">
        <f>AE219</f>
        <v>7755210</v>
      </c>
      <c r="AF5" s="31">
        <f t="shared" si="1"/>
        <v>132.359059405925</v>
      </c>
      <c r="AG5" s="32">
        <f t="shared" si="1"/>
        <v>2.3767663969344044E-2</v>
      </c>
      <c r="AH5" s="32">
        <f t="shared" si="1"/>
        <v>1.6455549407982106E-2</v>
      </c>
      <c r="AI5" s="58"/>
      <c r="AJ5" s="31">
        <f>+AJ219</f>
        <v>7811500.0000000019</v>
      </c>
      <c r="AK5" s="31">
        <f>+AK219</f>
        <v>133.31976729829151</v>
      </c>
      <c r="AL5" s="32">
        <f>+AL219</f>
        <v>-7.2060423734240375E-3</v>
      </c>
      <c r="AM5" s="33">
        <f>+AM219</f>
        <v>-7.2060423734240375E-3</v>
      </c>
    </row>
    <row r="6" spans="1:39" s="34" customFormat="1" x14ac:dyDescent="0.2">
      <c r="B6" s="194">
        <v>3</v>
      </c>
      <c r="D6" s="247" t="s">
        <v>54</v>
      </c>
      <c r="E6" s="247"/>
      <c r="G6" s="249"/>
      <c r="H6" s="250"/>
      <c r="I6" s="142"/>
      <c r="J6" s="88"/>
      <c r="K6" s="89"/>
      <c r="L6" s="244" t="s">
        <v>35</v>
      </c>
      <c r="M6" s="245"/>
      <c r="N6" s="246"/>
      <c r="O6" s="245" t="s">
        <v>558</v>
      </c>
      <c r="P6" s="245"/>
      <c r="Q6" s="245"/>
      <c r="R6" s="246"/>
      <c r="S6" s="241" t="s">
        <v>38</v>
      </c>
      <c r="T6" s="242"/>
      <c r="U6" s="243"/>
      <c r="V6" s="244" t="s">
        <v>39</v>
      </c>
      <c r="W6" s="245"/>
      <c r="X6" s="245"/>
      <c r="Y6" s="246"/>
      <c r="Z6" s="155"/>
      <c r="AA6" s="156"/>
      <c r="AB6" s="156"/>
      <c r="AC6" s="156"/>
      <c r="AD6" s="157"/>
      <c r="AE6" s="35"/>
      <c r="AF6" s="36"/>
      <c r="AG6" s="36"/>
      <c r="AH6" s="36"/>
      <c r="AI6" s="37"/>
      <c r="AJ6" s="248" t="s">
        <v>3</v>
      </c>
      <c r="AK6" s="248"/>
      <c r="AL6" s="248"/>
      <c r="AM6" s="248"/>
    </row>
    <row r="7" spans="1:39" ht="63.75" x14ac:dyDescent="0.2">
      <c r="A7" s="39" t="s">
        <v>64</v>
      </c>
      <c r="B7" s="40" t="s">
        <v>555</v>
      </c>
      <c r="C7" s="38"/>
      <c r="D7" s="60" t="s">
        <v>4</v>
      </c>
      <c r="E7" s="65" t="s">
        <v>5</v>
      </c>
      <c r="F7" s="41"/>
      <c r="G7" s="80" t="s">
        <v>14</v>
      </c>
      <c r="H7" s="73" t="s">
        <v>15</v>
      </c>
      <c r="I7" s="143"/>
      <c r="J7" s="121" t="s">
        <v>8</v>
      </c>
      <c r="K7" s="108" t="s">
        <v>9</v>
      </c>
      <c r="L7" s="121" t="s">
        <v>43</v>
      </c>
      <c r="M7" s="91" t="s">
        <v>45</v>
      </c>
      <c r="N7" s="99" t="s">
        <v>34</v>
      </c>
      <c r="O7" s="44" t="s">
        <v>33</v>
      </c>
      <c r="P7" s="44" t="s">
        <v>44</v>
      </c>
      <c r="Q7" s="44" t="s">
        <v>47</v>
      </c>
      <c r="R7" s="44" t="s">
        <v>36</v>
      </c>
      <c r="S7" s="117" t="s">
        <v>46</v>
      </c>
      <c r="T7" s="42" t="s">
        <v>48</v>
      </c>
      <c r="U7" s="108" t="s">
        <v>37</v>
      </c>
      <c r="V7" s="121" t="s">
        <v>33</v>
      </c>
      <c r="W7" s="91" t="s">
        <v>50</v>
      </c>
      <c r="X7" s="91" t="s">
        <v>51</v>
      </c>
      <c r="Y7" s="131" t="s">
        <v>49</v>
      </c>
      <c r="Z7" s="91" t="s">
        <v>40</v>
      </c>
      <c r="AA7" s="91" t="s">
        <v>41</v>
      </c>
      <c r="AB7" s="91" t="s">
        <v>42</v>
      </c>
      <c r="AC7" s="91" t="s">
        <v>52</v>
      </c>
      <c r="AD7" s="108" t="s">
        <v>53</v>
      </c>
      <c r="AE7" s="45" t="s">
        <v>483</v>
      </c>
      <c r="AF7" s="45" t="s">
        <v>484</v>
      </c>
      <c r="AG7" s="45" t="s">
        <v>10</v>
      </c>
      <c r="AH7" s="45" t="s">
        <v>11</v>
      </c>
      <c r="AI7" s="43"/>
      <c r="AJ7" s="43" t="s">
        <v>6</v>
      </c>
      <c r="AK7" s="43" t="s">
        <v>7</v>
      </c>
      <c r="AL7" s="43" t="s">
        <v>8</v>
      </c>
      <c r="AM7" s="44" t="s">
        <v>9</v>
      </c>
    </row>
    <row r="8" spans="1:39" x14ac:dyDescent="0.2">
      <c r="D8" s="12"/>
      <c r="E8" s="62"/>
      <c r="G8" s="77"/>
      <c r="H8" s="70"/>
      <c r="J8" s="118"/>
      <c r="K8" s="109"/>
      <c r="L8" s="118"/>
      <c r="M8" s="14"/>
      <c r="N8" s="100"/>
      <c r="O8" s="4"/>
      <c r="P8" s="4"/>
      <c r="Q8" s="4"/>
      <c r="R8" s="4"/>
      <c r="S8" s="118"/>
      <c r="T8" s="14"/>
      <c r="U8" s="109"/>
      <c r="V8" s="118"/>
      <c r="W8" s="14"/>
      <c r="X8" s="14"/>
      <c r="Y8" s="100"/>
      <c r="Z8" s="14"/>
      <c r="AA8" s="14"/>
      <c r="AB8" s="14"/>
      <c r="AC8" s="14"/>
      <c r="AD8" s="109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78" t="s">
        <v>65</v>
      </c>
      <c r="B9" s="178" t="s">
        <v>66</v>
      </c>
      <c r="D9" s="61">
        <v>14342</v>
      </c>
      <c r="E9" s="66">
        <v>133.23828574111968</v>
      </c>
      <c r="F9" s="49"/>
      <c r="G9" s="81">
        <v>14207.709030518634</v>
      </c>
      <c r="H9" s="74">
        <v>131.76120942549943</v>
      </c>
      <c r="I9" s="83"/>
      <c r="J9" s="96">
        <f t="shared" ref="J9:K24" si="2">D9/G9-1</f>
        <v>9.4519791468774539E-3</v>
      </c>
      <c r="K9" s="119">
        <f t="shared" si="2"/>
        <v>1.1210251651913028E-2</v>
      </c>
      <c r="L9" s="96">
        <v>1.3782540241360053E-2</v>
      </c>
      <c r="M9" s="90">
        <f>INDEX('Pace of change parameters'!$E$20:$I$20,1,$B$6)</f>
        <v>1.2019795091496865E-2</v>
      </c>
      <c r="N9" s="101">
        <f>IF(INDEX('Pace of change parameters'!$E$28:$I$28,1,$B$6)=1,(1+L9)*D9,D9)</f>
        <v>14539.669192141586</v>
      </c>
      <c r="O9" s="87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1">
        <v>1.3782540241360053E-2</v>
      </c>
      <c r="Q9" s="51">
        <v>1.2019795091496865E-2</v>
      </c>
      <c r="R9" s="9">
        <f>IF(INDEX('Pace of change parameters'!$E$29:$I$29,1,$B$6)=1,D9*(1+P9),D9)</f>
        <v>14539.669192141586</v>
      </c>
      <c r="S9" s="96">
        <f>IF(P9&lt;INDEX('Pace of change parameters'!$E$22:$I$22,1,$B$6),INDEX('Pace of change parameters'!$E$22:$I$22,1,$B$6),P9)</f>
        <v>1.9300000000000001E-2</v>
      </c>
      <c r="T9" s="125">
        <v>1.7527661199582489E-2</v>
      </c>
      <c r="U9" s="110">
        <f t="shared" ref="U9:U72" si="3">D9*(1+S9)</f>
        <v>14618.8006</v>
      </c>
      <c r="V9" s="124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5">
        <f>MIN(S9, S9+(INDEX('Pace of change parameters'!$E$25:$I$25,1,$B$6)-S9)*(1-V9))</f>
        <v>1.9300000000000001E-2</v>
      </c>
      <c r="X9" s="125">
        <v>1.7527661199582489E-2</v>
      </c>
      <c r="Y9" s="101">
        <f t="shared" ref="Y9:Y72" si="4">D9*(1+W9)</f>
        <v>14618.8006</v>
      </c>
      <c r="Z9" s="90">
        <v>0</v>
      </c>
      <c r="AA9" s="92">
        <f>(1+Z9)*AJ9</f>
        <v>14664.260017691728</v>
      </c>
      <c r="AB9" s="92">
        <f>IF(INDEX('Pace of change parameters'!$E$27:$I$27,1,$B$6)=1,MAX(AA9,Y9),Y9)</f>
        <v>14618.8006</v>
      </c>
      <c r="AC9" s="90">
        <f t="shared" ref="AC9:AC72" si="5">AB9/D9-1</f>
        <v>1.9300000000000095E-2</v>
      </c>
      <c r="AD9" s="136">
        <v>1.7527661199582489E-2</v>
      </c>
      <c r="AE9" s="50">
        <v>14619</v>
      </c>
      <c r="AF9" s="50">
        <v>135.57549049278791</v>
      </c>
      <c r="AG9" s="15">
        <f t="shared" ref="AG9:AH40" si="6">AE9/D9 - 1</f>
        <v>1.9313903221308104E-2</v>
      </c>
      <c r="AH9" s="15">
        <f t="shared" si="6"/>
        <v>1.754154024624266E-2</v>
      </c>
      <c r="AI9" s="50"/>
      <c r="AJ9" s="50">
        <v>14664.260017691728</v>
      </c>
      <c r="AK9" s="50">
        <v>135.99522844328166</v>
      </c>
      <c r="AL9" s="15">
        <f>AE9/AJ9-1</f>
        <v>-3.0864167463700021E-3</v>
      </c>
      <c r="AM9" s="52">
        <f>AF9/AK9-1</f>
        <v>-3.0864167463700021E-3</v>
      </c>
    </row>
    <row r="10" spans="1:39" x14ac:dyDescent="0.2">
      <c r="A10" s="178" t="s">
        <v>67</v>
      </c>
      <c r="B10" s="178" t="s">
        <v>68</v>
      </c>
      <c r="D10" s="61">
        <v>43694</v>
      </c>
      <c r="E10" s="66">
        <v>149.56077858867573</v>
      </c>
      <c r="F10" s="49"/>
      <c r="G10" s="81">
        <v>39801.459582080475</v>
      </c>
      <c r="H10" s="74">
        <v>135.65088044552516</v>
      </c>
      <c r="I10" s="83"/>
      <c r="J10" s="96">
        <f t="shared" si="2"/>
        <v>9.7798936491063637E-2</v>
      </c>
      <c r="K10" s="119">
        <f t="shared" si="2"/>
        <v>0.10254189355399368</v>
      </c>
      <c r="L10" s="96">
        <v>1.6392149878336815E-2</v>
      </c>
      <c r="M10" s="90">
        <f>INDEX('Pace of change parameters'!$E$20:$I$20,1,$B$6)</f>
        <v>1.2019795091496865E-2</v>
      </c>
      <c r="N10" s="101">
        <f>IF(INDEX('Pace of change parameters'!$E$28:$I$28,1,$B$6)=1,(1+L10)*D10,D10)</f>
        <v>44410.238596784046</v>
      </c>
      <c r="O10" s="87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1">
        <v>1.6392149878336815E-2</v>
      </c>
      <c r="Q10" s="51">
        <v>1.2019795091496865E-2</v>
      </c>
      <c r="R10" s="9">
        <f>IF(INDEX('Pace of change parameters'!$E$29:$I$29,1,$B$6)=1,D10*(1+P10),D10)</f>
        <v>44410.238596784046</v>
      </c>
      <c r="S10" s="96">
        <f>IF(P10&lt;INDEX('Pace of change parameters'!$E$22:$I$22,1,$B$6),INDEX('Pace of change parameters'!$E$22:$I$22,1,$B$6),P10)</f>
        <v>1.9300000000000001E-2</v>
      </c>
      <c r="T10" s="125">
        <v>1.4915136111825378E-2</v>
      </c>
      <c r="U10" s="110">
        <f t="shared" si="3"/>
        <v>44537.294200000004</v>
      </c>
      <c r="V10" s="124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4.4021270178727367E-2</v>
      </c>
      <c r="W10" s="125">
        <f>MIN(S10, S10+(INDEX('Pace of change parameters'!$E$25:$I$25,1,$B$6)-S10)*(1-V10))</f>
        <v>1.0409397812662164E-2</v>
      </c>
      <c r="X10" s="125">
        <v>6.0627798584376169E-3</v>
      </c>
      <c r="Y10" s="101">
        <f t="shared" si="4"/>
        <v>44148.828228026461</v>
      </c>
      <c r="Z10" s="90">
        <v>0</v>
      </c>
      <c r="AA10" s="92">
        <f t="shared" ref="AA10:AA73" si="7">(1+Z10)*AJ10</f>
        <v>41080.440987463713</v>
      </c>
      <c r="AB10" s="92">
        <f>IF(INDEX('Pace of change parameters'!$E$27:$I$27,1,$B$6)=1,MAX(AA10,Y10),Y10)</f>
        <v>44148.828228026461</v>
      </c>
      <c r="AC10" s="90">
        <f t="shared" si="5"/>
        <v>1.0409397812662258E-2</v>
      </c>
      <c r="AD10" s="136">
        <v>6.0627798584376169E-3</v>
      </c>
      <c r="AE10" s="50">
        <v>44149</v>
      </c>
      <c r="AF10" s="50">
        <v>150.46811809599583</v>
      </c>
      <c r="AG10" s="15">
        <f t="shared" si="6"/>
        <v>1.0413329061198295E-2</v>
      </c>
      <c r="AH10" s="15">
        <f t="shared" si="6"/>
        <v>6.0666941953777531E-3</v>
      </c>
      <c r="AI10" s="50"/>
      <c r="AJ10" s="50">
        <v>41080.440987463713</v>
      </c>
      <c r="AK10" s="50">
        <v>140.00989027921986</v>
      </c>
      <c r="AL10" s="15">
        <f t="shared" ref="AL10:AM73" si="8">AE10/AJ10-1</f>
        <v>7.4696350350102136E-2</v>
      </c>
      <c r="AM10" s="52">
        <f t="shared" si="8"/>
        <v>7.4696350350102136E-2</v>
      </c>
    </row>
    <row r="11" spans="1:39" x14ac:dyDescent="0.2">
      <c r="A11" s="178" t="s">
        <v>69</v>
      </c>
      <c r="B11" s="178" t="s">
        <v>70</v>
      </c>
      <c r="D11" s="61">
        <v>67357</v>
      </c>
      <c r="E11" s="66">
        <v>131.44312292131801</v>
      </c>
      <c r="F11" s="49"/>
      <c r="G11" s="81">
        <v>70407.845076309299</v>
      </c>
      <c r="H11" s="74">
        <v>136.98433541373325</v>
      </c>
      <c r="I11" s="83"/>
      <c r="J11" s="96">
        <f t="shared" si="2"/>
        <v>-4.3331038934691701E-2</v>
      </c>
      <c r="K11" s="119">
        <f t="shared" si="2"/>
        <v>-4.0451431732534515E-2</v>
      </c>
      <c r="L11" s="96">
        <v>1.5066010249795481E-2</v>
      </c>
      <c r="M11" s="90">
        <f>INDEX('Pace of change parameters'!$E$20:$I$20,1,$B$6)</f>
        <v>1.2019795091496865E-2</v>
      </c>
      <c r="N11" s="101">
        <f>IF(INDEX('Pace of change parameters'!$E$28:$I$28,1,$B$6)=1,(1+L11)*D11,D11)</f>
        <v>68371.801252395468</v>
      </c>
      <c r="O11" s="87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0.52008781031041607</v>
      </c>
      <c r="P11" s="51">
        <v>2.6532056518973723E-2</v>
      </c>
      <c r="Q11" s="51">
        <v>2.34514317325345E-2</v>
      </c>
      <c r="R11" s="9">
        <f>IF(INDEX('Pace of change parameters'!$E$29:$I$29,1,$B$6)=1,D11*(1+P11),D11)</f>
        <v>69144.119730948514</v>
      </c>
      <c r="S11" s="96">
        <f>IF(P11&lt;INDEX('Pace of change parameters'!$E$22:$I$22,1,$B$6),INDEX('Pace of change parameters'!$E$22:$I$22,1,$B$6),P11)</f>
        <v>2.6532056518973723E-2</v>
      </c>
      <c r="T11" s="125">
        <v>2.34514317325345E-2</v>
      </c>
      <c r="U11" s="110">
        <f t="shared" si="3"/>
        <v>69144.119730948514</v>
      </c>
      <c r="V11" s="124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5">
        <f>MIN(S11, S11+(INDEX('Pace of change parameters'!$E$25:$I$25,1,$B$6)-S11)*(1-V11))</f>
        <v>2.6532056518973723E-2</v>
      </c>
      <c r="X11" s="125">
        <v>2.34514317325345E-2</v>
      </c>
      <c r="Y11" s="101">
        <f t="shared" si="4"/>
        <v>69144.119730948514</v>
      </c>
      <c r="Z11" s="90">
        <v>0</v>
      </c>
      <c r="AA11" s="92">
        <f t="shared" si="7"/>
        <v>72670.3330752732</v>
      </c>
      <c r="AB11" s="92">
        <f>IF(INDEX('Pace of change parameters'!$E$27:$I$27,1,$B$6)=1,MAX(AA11,Y11),Y11)</f>
        <v>69144.119730948514</v>
      </c>
      <c r="AC11" s="90">
        <f t="shared" si="5"/>
        <v>2.6532056518973723E-2</v>
      </c>
      <c r="AD11" s="136">
        <v>2.34514317325345E-2</v>
      </c>
      <c r="AE11" s="50">
        <v>69144</v>
      </c>
      <c r="AF11" s="50">
        <v>134.52541939867115</v>
      </c>
      <c r="AG11" s="15">
        <f t="shared" si="6"/>
        <v>2.6530278961355069E-2</v>
      </c>
      <c r="AH11" s="15">
        <f t="shared" si="6"/>
        <v>2.3449659509369836E-2</v>
      </c>
      <c r="AI11" s="50"/>
      <c r="AJ11" s="50">
        <v>72670.3330752732</v>
      </c>
      <c r="AK11" s="50">
        <v>141.38619453303613</v>
      </c>
      <c r="AL11" s="15">
        <f t="shared" si="8"/>
        <v>-4.8525071044060897E-2</v>
      </c>
      <c r="AM11" s="52">
        <f t="shared" si="8"/>
        <v>-4.8525071044060897E-2</v>
      </c>
    </row>
    <row r="12" spans="1:39" x14ac:dyDescent="0.2">
      <c r="A12" s="178" t="s">
        <v>71</v>
      </c>
      <c r="B12" s="178" t="s">
        <v>72</v>
      </c>
      <c r="D12" s="61">
        <v>40192</v>
      </c>
      <c r="E12" s="66">
        <v>135.12554688652608</v>
      </c>
      <c r="F12" s="49"/>
      <c r="G12" s="81">
        <v>39901.298194593161</v>
      </c>
      <c r="H12" s="74">
        <v>133.4811790344211</v>
      </c>
      <c r="I12" s="83"/>
      <c r="J12" s="96">
        <f t="shared" si="2"/>
        <v>7.285522490750207E-3</v>
      </c>
      <c r="K12" s="119">
        <f t="shared" si="2"/>
        <v>1.2319098947132678E-2</v>
      </c>
      <c r="L12" s="96">
        <v>1.7077029510362607E-2</v>
      </c>
      <c r="M12" s="90">
        <f>INDEX('Pace of change parameters'!$E$20:$I$20,1,$B$6)</f>
        <v>1.2019795091496865E-2</v>
      </c>
      <c r="N12" s="101">
        <f>IF(INDEX('Pace of change parameters'!$E$28:$I$28,1,$B$6)=1,(1+L12)*D12,D12)</f>
        <v>40878.359970080492</v>
      </c>
      <c r="O12" s="87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1">
        <v>1.7077029510362607E-2</v>
      </c>
      <c r="Q12" s="51">
        <v>1.2019795091496865E-2</v>
      </c>
      <c r="R12" s="9">
        <f>IF(INDEX('Pace of change parameters'!$E$29:$I$29,1,$B$6)=1,D12*(1+P12),D12)</f>
        <v>40878.359970080492</v>
      </c>
      <c r="S12" s="96">
        <f>IF(P12&lt;INDEX('Pace of change parameters'!$E$22:$I$22,1,$B$6),INDEX('Pace of change parameters'!$E$22:$I$22,1,$B$6),P12)</f>
        <v>1.9300000000000001E-2</v>
      </c>
      <c r="T12" s="125">
        <v>1.4231712256217666E-2</v>
      </c>
      <c r="U12" s="110">
        <f t="shared" si="3"/>
        <v>40967.705600000001</v>
      </c>
      <c r="V12" s="124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5">
        <f>MIN(S12, S12+(INDEX('Pace of change parameters'!$E$25:$I$25,1,$B$6)-S12)*(1-V12))</f>
        <v>1.9300000000000001E-2</v>
      </c>
      <c r="X12" s="125">
        <v>1.4231712256217666E-2</v>
      </c>
      <c r="Y12" s="101">
        <f t="shared" si="4"/>
        <v>40967.705600000001</v>
      </c>
      <c r="Z12" s="90">
        <v>0</v>
      </c>
      <c r="AA12" s="92">
        <f t="shared" si="7"/>
        <v>41183.487817219786</v>
      </c>
      <c r="AB12" s="92">
        <f>IF(INDEX('Pace of change parameters'!$E$27:$I$27,1,$B$6)=1,MAX(AA12,Y12),Y12)</f>
        <v>40967.705600000001</v>
      </c>
      <c r="AC12" s="90">
        <f t="shared" si="5"/>
        <v>1.9300000000000095E-2</v>
      </c>
      <c r="AD12" s="136">
        <v>1.4231712256217666E-2</v>
      </c>
      <c r="AE12" s="50">
        <v>40968</v>
      </c>
      <c r="AF12" s="50">
        <v>137.04959963992272</v>
      </c>
      <c r="AG12" s="15">
        <f t="shared" si="6"/>
        <v>1.9307324840764251E-2</v>
      </c>
      <c r="AH12" s="15">
        <f t="shared" si="6"/>
        <v>1.4239000675515534E-2</v>
      </c>
      <c r="AI12" s="50"/>
      <c r="AJ12" s="50">
        <v>41183.487817219786</v>
      </c>
      <c r="AK12" s="50">
        <v>137.77046761193142</v>
      </c>
      <c r="AL12" s="15">
        <f t="shared" si="8"/>
        <v>-5.2323838664700695E-3</v>
      </c>
      <c r="AM12" s="52">
        <f t="shared" si="8"/>
        <v>-5.2323838664700695E-3</v>
      </c>
    </row>
    <row r="13" spans="1:39" x14ac:dyDescent="0.2">
      <c r="A13" s="178" t="s">
        <v>73</v>
      </c>
      <c r="B13" s="178" t="s">
        <v>74</v>
      </c>
      <c r="D13" s="61">
        <v>34103</v>
      </c>
      <c r="E13" s="66">
        <v>134.63559149619905</v>
      </c>
      <c r="F13" s="49"/>
      <c r="G13" s="81">
        <v>31498.928165258942</v>
      </c>
      <c r="H13" s="74">
        <v>123.91163658496841</v>
      </c>
      <c r="I13" s="83"/>
      <c r="J13" s="96">
        <f t="shared" si="2"/>
        <v>8.2671760165260677E-2</v>
      </c>
      <c r="K13" s="119">
        <f t="shared" si="2"/>
        <v>8.6545180152447054E-2</v>
      </c>
      <c r="L13" s="96">
        <v>1.5640447117312606E-2</v>
      </c>
      <c r="M13" s="90">
        <f>INDEX('Pace of change parameters'!$E$20:$I$20,1,$B$6)</f>
        <v>1.2019795091496865E-2</v>
      </c>
      <c r="N13" s="101">
        <f>IF(INDEX('Pace of change parameters'!$E$28:$I$28,1,$B$6)=1,(1+L13)*D13,D13)</f>
        <v>34636.38616804171</v>
      </c>
      <c r="O13" s="87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1">
        <v>1.5640447117312606E-2</v>
      </c>
      <c r="Q13" s="51">
        <v>1.2019795091496865E-2</v>
      </c>
      <c r="R13" s="9">
        <f>IF(INDEX('Pace of change parameters'!$E$29:$I$29,1,$B$6)=1,D13*(1+P13),D13)</f>
        <v>34636.38616804171</v>
      </c>
      <c r="S13" s="96">
        <f>IF(P13&lt;INDEX('Pace of change parameters'!$E$22:$I$22,1,$B$6),INDEX('Pace of change parameters'!$E$22:$I$22,1,$B$6),P13)</f>
        <v>1.9300000000000001E-2</v>
      </c>
      <c r="T13" s="125">
        <v>1.5666302050702408E-2</v>
      </c>
      <c r="U13" s="110">
        <f t="shared" si="3"/>
        <v>34761.187900000004</v>
      </c>
      <c r="V13" s="124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0.34656479669478657</v>
      </c>
      <c r="W13" s="125">
        <f>MIN(S13, S13+(INDEX('Pace of change parameters'!$E$25:$I$25,1,$B$6)-S13)*(1-V13))</f>
        <v>1.3223052609261515E-2</v>
      </c>
      <c r="X13" s="125">
        <v>9.6110183421691531E-3</v>
      </c>
      <c r="Y13" s="101">
        <f t="shared" si="4"/>
        <v>34553.945763133648</v>
      </c>
      <c r="Z13" s="90">
        <v>0</v>
      </c>
      <c r="AA13" s="92">
        <f t="shared" si="7"/>
        <v>32511.115754253955</v>
      </c>
      <c r="AB13" s="92">
        <f>IF(INDEX('Pace of change parameters'!$E$27:$I$27,1,$B$6)=1,MAX(AA13,Y13),Y13)</f>
        <v>34553.945763133648</v>
      </c>
      <c r="AC13" s="90">
        <f t="shared" si="5"/>
        <v>1.3223052609261599E-2</v>
      </c>
      <c r="AD13" s="136">
        <v>9.6110183421691531E-3</v>
      </c>
      <c r="AE13" s="50">
        <v>34554</v>
      </c>
      <c r="AF13" s="50">
        <v>135.92978999454792</v>
      </c>
      <c r="AG13" s="15">
        <f t="shared" si="6"/>
        <v>1.3224642993284963E-2</v>
      </c>
      <c r="AH13" s="15">
        <f t="shared" si="6"/>
        <v>9.6126030566396903E-3</v>
      </c>
      <c r="AI13" s="50"/>
      <c r="AJ13" s="50">
        <v>32511.115754253955</v>
      </c>
      <c r="AK13" s="50">
        <v>127.89341717208364</v>
      </c>
      <c r="AL13" s="15">
        <f t="shared" si="8"/>
        <v>6.2836485255931107E-2</v>
      </c>
      <c r="AM13" s="52">
        <f t="shared" si="8"/>
        <v>6.2836485255931107E-2</v>
      </c>
    </row>
    <row r="14" spans="1:39" x14ac:dyDescent="0.2">
      <c r="A14" s="178" t="s">
        <v>75</v>
      </c>
      <c r="B14" s="178" t="s">
        <v>76</v>
      </c>
      <c r="D14" s="61">
        <v>28426</v>
      </c>
      <c r="E14" s="66">
        <v>129.58299958264178</v>
      </c>
      <c r="F14" s="49"/>
      <c r="G14" s="81">
        <v>28437.833850556854</v>
      </c>
      <c r="H14" s="74">
        <v>128.86778142394439</v>
      </c>
      <c r="I14" s="83"/>
      <c r="J14" s="96">
        <f t="shared" si="2"/>
        <v>-4.1613051890809771E-4</v>
      </c>
      <c r="K14" s="119">
        <f t="shared" si="2"/>
        <v>5.5500153009113706E-3</v>
      </c>
      <c r="L14" s="96">
        <v>1.8060166344380235E-2</v>
      </c>
      <c r="M14" s="90">
        <f>INDEX('Pace of change parameters'!$E$20:$I$20,1,$B$6)</f>
        <v>1.2019795091496865E-2</v>
      </c>
      <c r="N14" s="101">
        <f>IF(INDEX('Pace of change parameters'!$E$28:$I$28,1,$B$6)=1,(1+L14)*D14,D14)</f>
        <v>28939.378288505352</v>
      </c>
      <c r="O14" s="87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1">
        <v>1.8060166344380235E-2</v>
      </c>
      <c r="Q14" s="51">
        <v>1.2019795091496865E-2</v>
      </c>
      <c r="R14" s="9">
        <f>IF(INDEX('Pace of change parameters'!$E$29:$I$29,1,$B$6)=1,D14*(1+P14),D14)</f>
        <v>28939.378288505352</v>
      </c>
      <c r="S14" s="96">
        <f>IF(P14&lt;INDEX('Pace of change parameters'!$E$22:$I$22,1,$B$6),INDEX('Pace of change parameters'!$E$22:$I$22,1,$B$6),P14)</f>
        <v>1.9300000000000001E-2</v>
      </c>
      <c r="T14" s="125">
        <v>1.3252272545764887E-2</v>
      </c>
      <c r="U14" s="110">
        <f t="shared" si="3"/>
        <v>28974.621800000004</v>
      </c>
      <c r="V14" s="124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5">
        <f>MIN(S14, S14+(INDEX('Pace of change parameters'!$E$25:$I$25,1,$B$6)-S14)*(1-V14))</f>
        <v>1.9300000000000001E-2</v>
      </c>
      <c r="X14" s="125">
        <v>1.3252272545764887E-2</v>
      </c>
      <c r="Y14" s="101">
        <f t="shared" si="4"/>
        <v>28974.621800000004</v>
      </c>
      <c r="Z14" s="90">
        <v>0</v>
      </c>
      <c r="AA14" s="92">
        <f t="shared" si="7"/>
        <v>29351.656134617398</v>
      </c>
      <c r="AB14" s="92">
        <f>IF(INDEX('Pace of change parameters'!$E$27:$I$27,1,$B$6)=1,MAX(AA14,Y14),Y14)</f>
        <v>28974.621800000004</v>
      </c>
      <c r="AC14" s="90">
        <f t="shared" si="5"/>
        <v>1.9300000000000095E-2</v>
      </c>
      <c r="AD14" s="136">
        <v>1.3252272545764887E-2</v>
      </c>
      <c r="AE14" s="50">
        <v>28975</v>
      </c>
      <c r="AF14" s="50">
        <v>131.30198264681374</v>
      </c>
      <c r="AG14" s="15">
        <f t="shared" si="6"/>
        <v>1.93133047210301E-2</v>
      </c>
      <c r="AH14" s="15">
        <f t="shared" si="6"/>
        <v>1.3265498327006187E-2</v>
      </c>
      <c r="AI14" s="50"/>
      <c r="AJ14" s="50">
        <v>29351.656134617398</v>
      </c>
      <c r="AK14" s="50">
        <v>133.00882293158855</v>
      </c>
      <c r="AL14" s="15">
        <f t="shared" si="8"/>
        <v>-1.283253431731135E-2</v>
      </c>
      <c r="AM14" s="52">
        <f t="shared" si="8"/>
        <v>-1.2832534317311461E-2</v>
      </c>
    </row>
    <row r="15" spans="1:39" x14ac:dyDescent="0.2">
      <c r="A15" s="178" t="s">
        <v>77</v>
      </c>
      <c r="B15" s="178" t="s">
        <v>78</v>
      </c>
      <c r="D15" s="61">
        <v>44017</v>
      </c>
      <c r="E15" s="66">
        <v>135.98966614887422</v>
      </c>
      <c r="F15" s="49"/>
      <c r="G15" s="81">
        <v>41516.719718683918</v>
      </c>
      <c r="H15" s="74">
        <v>128.03559405876697</v>
      </c>
      <c r="I15" s="83"/>
      <c r="J15" s="96">
        <f t="shared" si="2"/>
        <v>6.0223454508398166E-2</v>
      </c>
      <c r="K15" s="119">
        <f t="shared" si="2"/>
        <v>6.2123912874231024E-2</v>
      </c>
      <c r="L15" s="96">
        <v>1.3833848042119401E-2</v>
      </c>
      <c r="M15" s="90">
        <f>INDEX('Pace of change parameters'!$E$20:$I$20,1,$B$6)</f>
        <v>1.2019795091496865E-2</v>
      </c>
      <c r="N15" s="101">
        <f>IF(INDEX('Pace of change parameters'!$E$28:$I$28,1,$B$6)=1,(1+L15)*D15,D15)</f>
        <v>44625.924489269972</v>
      </c>
      <c r="O15" s="87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1">
        <v>1.3833848042119401E-2</v>
      </c>
      <c r="Q15" s="51">
        <v>1.2019795091496865E-2</v>
      </c>
      <c r="R15" s="9">
        <f>IF(INDEX('Pace of change parameters'!$E$29:$I$29,1,$B$6)=1,D15*(1+P15),D15)</f>
        <v>44625.924489269972</v>
      </c>
      <c r="S15" s="96">
        <f>IF(P15&lt;INDEX('Pace of change parameters'!$E$22:$I$22,1,$B$6),INDEX('Pace of change parameters'!$E$22:$I$22,1,$B$6),P15)</f>
        <v>1.9300000000000001E-2</v>
      </c>
      <c r="T15" s="125">
        <v>1.7476166463429532E-2</v>
      </c>
      <c r="U15" s="110">
        <f t="shared" si="3"/>
        <v>44866.528100000003</v>
      </c>
      <c r="V15" s="124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0.79553090983203678</v>
      </c>
      <c r="W15" s="125">
        <f>MIN(S15, S15+(INDEX('Pace of change parameters'!$E$25:$I$25,1,$B$6)-S15)*(1-V15))</f>
        <v>1.7398437461437943E-2</v>
      </c>
      <c r="X15" s="125">
        <v>1.5578006390804644E-2</v>
      </c>
      <c r="Y15" s="101">
        <f t="shared" si="4"/>
        <v>44782.827021740115</v>
      </c>
      <c r="Z15" s="90">
        <v>0</v>
      </c>
      <c r="AA15" s="92">
        <f t="shared" si="7"/>
        <v>42850.819349457532</v>
      </c>
      <c r="AB15" s="92">
        <f>IF(INDEX('Pace of change parameters'!$E$27:$I$27,1,$B$6)=1,MAX(AA15,Y15),Y15)</f>
        <v>44782.827021740115</v>
      </c>
      <c r="AC15" s="90">
        <f t="shared" si="5"/>
        <v>1.7398437461437988E-2</v>
      </c>
      <c r="AD15" s="136">
        <v>1.5578006390804644E-2</v>
      </c>
      <c r="AE15" s="50">
        <v>44783</v>
      </c>
      <c r="AF15" s="50">
        <v>138.10864749397217</v>
      </c>
      <c r="AG15" s="15">
        <f t="shared" si="6"/>
        <v>1.7402367267192131E-2</v>
      </c>
      <c r="AH15" s="15">
        <f t="shared" si="6"/>
        <v>1.5581929164957264E-2</v>
      </c>
      <c r="AI15" s="50"/>
      <c r="AJ15" s="50">
        <v>42850.819349457532</v>
      </c>
      <c r="AK15" s="50">
        <v>132.14989403037117</v>
      </c>
      <c r="AL15" s="15">
        <f t="shared" si="8"/>
        <v>4.5090868269871853E-2</v>
      </c>
      <c r="AM15" s="52">
        <f t="shared" si="8"/>
        <v>4.5090868269871853E-2</v>
      </c>
    </row>
    <row r="16" spans="1:39" x14ac:dyDescent="0.2">
      <c r="A16" s="178" t="s">
        <v>79</v>
      </c>
      <c r="B16" s="178" t="s">
        <v>80</v>
      </c>
      <c r="D16" s="61">
        <v>43936</v>
      </c>
      <c r="E16" s="66">
        <v>149.20699939028015</v>
      </c>
      <c r="F16" s="49"/>
      <c r="G16" s="81">
        <v>42233.029215610492</v>
      </c>
      <c r="H16" s="74">
        <v>143.18814710405269</v>
      </c>
      <c r="I16" s="83"/>
      <c r="J16" s="96">
        <f t="shared" si="2"/>
        <v>4.0323197649294817E-2</v>
      </c>
      <c r="K16" s="119">
        <f t="shared" si="2"/>
        <v>4.2034570653768144E-2</v>
      </c>
      <c r="L16" s="96">
        <v>1.3684607873933663E-2</v>
      </c>
      <c r="M16" s="90">
        <f>INDEX('Pace of change parameters'!$E$20:$I$20,1,$B$6)</f>
        <v>1.2019795091496865E-2</v>
      </c>
      <c r="N16" s="101">
        <f>IF(INDEX('Pace of change parameters'!$E$28:$I$28,1,$B$6)=1,(1+L16)*D16,D16)</f>
        <v>44537.246931549147</v>
      </c>
      <c r="O16" s="87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1">
        <v>1.3684607873933663E-2</v>
      </c>
      <c r="Q16" s="51">
        <v>1.2019795091496865E-2</v>
      </c>
      <c r="R16" s="9">
        <f>IF(INDEX('Pace of change parameters'!$E$29:$I$29,1,$B$6)=1,D16*(1+P16),D16)</f>
        <v>44537.246931549147</v>
      </c>
      <c r="S16" s="96">
        <f>IF(P16&lt;INDEX('Pace of change parameters'!$E$22:$I$22,1,$B$6),INDEX('Pace of change parameters'!$E$22:$I$22,1,$B$6),P16)</f>
        <v>1.9300000000000001E-2</v>
      </c>
      <c r="T16" s="125">
        <v>1.7625964845518594E-2</v>
      </c>
      <c r="U16" s="110">
        <f t="shared" si="3"/>
        <v>44783.964800000002</v>
      </c>
      <c r="V16" s="124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5">
        <f>MIN(S16, S16+(INDEX('Pace of change parameters'!$E$25:$I$25,1,$B$6)-S16)*(1-V16))</f>
        <v>1.9300000000000001E-2</v>
      </c>
      <c r="X16" s="125">
        <v>1.7625964845518594E-2</v>
      </c>
      <c r="Y16" s="101">
        <f t="shared" si="4"/>
        <v>44783.964800000002</v>
      </c>
      <c r="Z16" s="90">
        <v>0</v>
      </c>
      <c r="AA16" s="92">
        <f t="shared" si="7"/>
        <v>43590.146759211631</v>
      </c>
      <c r="AB16" s="92">
        <f>IF(INDEX('Pace of change parameters'!$E$27:$I$27,1,$B$6)=1,MAX(AA16,Y16),Y16)</f>
        <v>44783.964800000002</v>
      </c>
      <c r="AC16" s="90">
        <f t="shared" si="5"/>
        <v>1.9300000000000095E-2</v>
      </c>
      <c r="AD16" s="136">
        <v>1.7625964845518594E-2</v>
      </c>
      <c r="AE16" s="50">
        <v>44784</v>
      </c>
      <c r="AF16" s="50">
        <v>151.83703605938939</v>
      </c>
      <c r="AG16" s="15">
        <f t="shared" si="6"/>
        <v>1.9300801165331283E-2</v>
      </c>
      <c r="AH16" s="15">
        <f t="shared" si="6"/>
        <v>1.7626764695065411E-2</v>
      </c>
      <c r="AI16" s="50"/>
      <c r="AJ16" s="50">
        <v>43590.146759211631</v>
      </c>
      <c r="AK16" s="50">
        <v>147.78935971133646</v>
      </c>
      <c r="AL16" s="15">
        <f t="shared" si="8"/>
        <v>2.7388144558978311E-2</v>
      </c>
      <c r="AM16" s="52">
        <f t="shared" si="8"/>
        <v>2.7388144558978311E-2</v>
      </c>
    </row>
    <row r="17" spans="1:39" x14ac:dyDescent="0.2">
      <c r="A17" s="178" t="s">
        <v>81</v>
      </c>
      <c r="B17" s="178" t="s">
        <v>82</v>
      </c>
      <c r="D17" s="61">
        <v>21349</v>
      </c>
      <c r="E17" s="66">
        <v>136.78968132355465</v>
      </c>
      <c r="F17" s="49"/>
      <c r="G17" s="81">
        <v>21238.599157411078</v>
      </c>
      <c r="H17" s="74">
        <v>135.70633824249941</v>
      </c>
      <c r="I17" s="83"/>
      <c r="J17" s="96">
        <f t="shared" si="2"/>
        <v>5.1981226148993809E-3</v>
      </c>
      <c r="K17" s="119">
        <f t="shared" si="2"/>
        <v>7.9829954524257563E-3</v>
      </c>
      <c r="L17" s="96">
        <v>1.4823567178791963E-2</v>
      </c>
      <c r="M17" s="90">
        <f>INDEX('Pace of change parameters'!$E$20:$I$20,1,$B$6)</f>
        <v>1.2019795091496865E-2</v>
      </c>
      <c r="N17" s="101">
        <f>IF(INDEX('Pace of change parameters'!$E$28:$I$28,1,$B$6)=1,(1+L17)*D17,D17)</f>
        <v>21665.468335700029</v>
      </c>
      <c r="O17" s="87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1">
        <v>1.4823567178791963E-2</v>
      </c>
      <c r="Q17" s="51">
        <v>1.2019795091496865E-2</v>
      </c>
      <c r="R17" s="9">
        <f>IF(INDEX('Pace of change parameters'!$E$29:$I$29,1,$B$6)=1,D17*(1+P17),D17)</f>
        <v>21665.468335700029</v>
      </c>
      <c r="S17" s="96">
        <f>IF(P17&lt;INDEX('Pace of change parameters'!$E$22:$I$22,1,$B$6),INDEX('Pace of change parameters'!$E$22:$I$22,1,$B$6),P17)</f>
        <v>1.9300000000000001E-2</v>
      </c>
      <c r="T17" s="125">
        <v>1.6483860346754753E-2</v>
      </c>
      <c r="U17" s="110">
        <f t="shared" si="3"/>
        <v>21761.0357</v>
      </c>
      <c r="V17" s="124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5">
        <f>MIN(S17, S17+(INDEX('Pace of change parameters'!$E$25:$I$25,1,$B$6)-S17)*(1-V17))</f>
        <v>1.9300000000000001E-2</v>
      </c>
      <c r="X17" s="125">
        <v>1.6483860346754753E-2</v>
      </c>
      <c r="Y17" s="101">
        <f t="shared" si="4"/>
        <v>21761.0357</v>
      </c>
      <c r="Z17" s="90">
        <v>0</v>
      </c>
      <c r="AA17" s="92">
        <f t="shared" si="7"/>
        <v>21921.080998125952</v>
      </c>
      <c r="AB17" s="92">
        <f>IF(INDEX('Pace of change parameters'!$E$27:$I$27,1,$B$6)=1,MAX(AA17,Y17),Y17)</f>
        <v>21761.0357</v>
      </c>
      <c r="AC17" s="90">
        <f t="shared" si="5"/>
        <v>1.9300000000000095E-2</v>
      </c>
      <c r="AD17" s="136">
        <v>1.6483860346754753E-2</v>
      </c>
      <c r="AE17" s="50">
        <v>21761</v>
      </c>
      <c r="AF17" s="50">
        <v>139.04427521833813</v>
      </c>
      <c r="AG17" s="15">
        <f t="shared" si="6"/>
        <v>1.9298327790528758E-2</v>
      </c>
      <c r="AH17" s="15">
        <f t="shared" si="6"/>
        <v>1.6482192757292902E-2</v>
      </c>
      <c r="AI17" s="50"/>
      <c r="AJ17" s="50">
        <v>21921.080998125952</v>
      </c>
      <c r="AK17" s="50">
        <v>140.06713015885791</v>
      </c>
      <c r="AL17" s="15">
        <f t="shared" si="8"/>
        <v>-7.3026051105616885E-3</v>
      </c>
      <c r="AM17" s="52">
        <f t="shared" si="8"/>
        <v>-7.3026051105616885E-3</v>
      </c>
    </row>
    <row r="18" spans="1:39" x14ac:dyDescent="0.2">
      <c r="A18" s="178" t="s">
        <v>83</v>
      </c>
      <c r="B18" s="178" t="s">
        <v>84</v>
      </c>
      <c r="D18" s="61">
        <v>40239</v>
      </c>
      <c r="E18" s="66">
        <v>141.37997097628298</v>
      </c>
      <c r="F18" s="49"/>
      <c r="G18" s="81">
        <v>38876.108511841783</v>
      </c>
      <c r="H18" s="74">
        <v>136.44822005670915</v>
      </c>
      <c r="I18" s="83"/>
      <c r="J18" s="96">
        <f t="shared" si="2"/>
        <v>3.5057302295137704E-2</v>
      </c>
      <c r="K18" s="119">
        <f t="shared" si="2"/>
        <v>3.6143754147354601E-2</v>
      </c>
      <c r="L18" s="96">
        <v>1.3082065536252907E-2</v>
      </c>
      <c r="M18" s="90">
        <f>INDEX('Pace of change parameters'!$E$20:$I$20,1,$B$6)</f>
        <v>1.2019795091496865E-2</v>
      </c>
      <c r="N18" s="101">
        <f>IF(INDEX('Pace of change parameters'!$E$28:$I$28,1,$B$6)=1,(1+L18)*D18,D18)</f>
        <v>40765.409235113279</v>
      </c>
      <c r="O18" s="87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1">
        <v>1.3082065536252907E-2</v>
      </c>
      <c r="Q18" s="51">
        <v>1.2019795091496865E-2</v>
      </c>
      <c r="R18" s="9">
        <f>IF(INDEX('Pace of change parameters'!$E$29:$I$29,1,$B$6)=1,D18*(1+P18),D18)</f>
        <v>40765.409235113279</v>
      </c>
      <c r="S18" s="96">
        <f>IF(P18&lt;INDEX('Pace of change parameters'!$E$22:$I$22,1,$B$6),INDEX('Pace of change parameters'!$E$22:$I$22,1,$B$6),P18)</f>
        <v>1.9300000000000001E-2</v>
      </c>
      <c r="T18" s="125">
        <v>1.8231209720145802E-2</v>
      </c>
      <c r="U18" s="110">
        <f t="shared" si="3"/>
        <v>41015.612700000005</v>
      </c>
      <c r="V18" s="124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5">
        <f>MIN(S18, S18+(INDEX('Pace of change parameters'!$E$25:$I$25,1,$B$6)-S18)*(1-V18))</f>
        <v>1.9300000000000001E-2</v>
      </c>
      <c r="X18" s="125">
        <v>1.8231209720145802E-2</v>
      </c>
      <c r="Y18" s="101">
        <f t="shared" si="4"/>
        <v>41015.612700000005</v>
      </c>
      <c r="Z18" s="90">
        <v>0</v>
      </c>
      <c r="AA18" s="92">
        <f t="shared" si="7"/>
        <v>40125.354655636285</v>
      </c>
      <c r="AB18" s="92">
        <f>IF(INDEX('Pace of change parameters'!$E$27:$I$27,1,$B$6)=1,MAX(AA18,Y18),Y18)</f>
        <v>41015.612700000005</v>
      </c>
      <c r="AC18" s="90">
        <f t="shared" si="5"/>
        <v>1.9300000000000095E-2</v>
      </c>
      <c r="AD18" s="136">
        <v>1.8231209720145802E-2</v>
      </c>
      <c r="AE18" s="50">
        <v>41016</v>
      </c>
      <c r="AF18" s="50">
        <v>143.95885823143158</v>
      </c>
      <c r="AG18" s="15">
        <f t="shared" si="6"/>
        <v>1.9309624990680785E-2</v>
      </c>
      <c r="AH18" s="15">
        <f t="shared" si="6"/>
        <v>1.8240824618511287E-2</v>
      </c>
      <c r="AI18" s="50"/>
      <c r="AJ18" s="50">
        <v>40125.354655636285</v>
      </c>
      <c r="AK18" s="50">
        <v>140.83285162757602</v>
      </c>
      <c r="AL18" s="15">
        <f t="shared" si="8"/>
        <v>2.2196572516490098E-2</v>
      </c>
      <c r="AM18" s="52">
        <f t="shared" si="8"/>
        <v>2.2196572516489876E-2</v>
      </c>
    </row>
    <row r="19" spans="1:39" x14ac:dyDescent="0.2">
      <c r="A19" s="178" t="s">
        <v>85</v>
      </c>
      <c r="B19" s="178" t="s">
        <v>86</v>
      </c>
      <c r="D19" s="61">
        <v>23691</v>
      </c>
      <c r="E19" s="66">
        <v>137.80994255529023</v>
      </c>
      <c r="F19" s="49"/>
      <c r="G19" s="81">
        <v>22970.936077612099</v>
      </c>
      <c r="H19" s="74">
        <v>133.37451360534311</v>
      </c>
      <c r="I19" s="83"/>
      <c r="J19" s="96">
        <f t="shared" si="2"/>
        <v>3.134673832859991E-2</v>
      </c>
      <c r="K19" s="119">
        <f t="shared" si="2"/>
        <v>3.3255446112228082E-2</v>
      </c>
      <c r="L19" s="96">
        <v>1.3892734606685719E-2</v>
      </c>
      <c r="M19" s="90">
        <f>INDEX('Pace of change parameters'!$E$20:$I$20,1,$B$6)</f>
        <v>1.2019795091496865E-2</v>
      </c>
      <c r="N19" s="101">
        <f>IF(INDEX('Pace of change parameters'!$E$28:$I$28,1,$B$6)=1,(1+L19)*D19,D19)</f>
        <v>24020.132775566992</v>
      </c>
      <c r="O19" s="87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1">
        <v>1.3892734606685719E-2</v>
      </c>
      <c r="Q19" s="51">
        <v>1.2019795091496865E-2</v>
      </c>
      <c r="R19" s="9">
        <f>IF(INDEX('Pace of change parameters'!$E$29:$I$29,1,$B$6)=1,D19*(1+P19),D19)</f>
        <v>24020.132775566992</v>
      </c>
      <c r="S19" s="96">
        <f>IF(P19&lt;INDEX('Pace of change parameters'!$E$22:$I$22,1,$B$6),INDEX('Pace of change parameters'!$E$22:$I$22,1,$B$6),P19)</f>
        <v>1.9300000000000001E-2</v>
      </c>
      <c r="T19" s="125">
        <v>1.7417071774291415E-2</v>
      </c>
      <c r="U19" s="110">
        <f t="shared" si="3"/>
        <v>24148.2363</v>
      </c>
      <c r="V19" s="124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5">
        <f>MIN(S19, S19+(INDEX('Pace of change parameters'!$E$25:$I$25,1,$B$6)-S19)*(1-V19))</f>
        <v>1.9300000000000001E-2</v>
      </c>
      <c r="X19" s="125">
        <v>1.7417071774291415E-2</v>
      </c>
      <c r="Y19" s="101">
        <f t="shared" si="4"/>
        <v>24148.2363</v>
      </c>
      <c r="Z19" s="90">
        <v>0</v>
      </c>
      <c r="AA19" s="92">
        <f t="shared" si="7"/>
        <v>23709.084889640595</v>
      </c>
      <c r="AB19" s="92">
        <f>IF(INDEX('Pace of change parameters'!$E$27:$I$27,1,$B$6)=1,MAX(AA19,Y19),Y19)</f>
        <v>24148.2363</v>
      </c>
      <c r="AC19" s="90">
        <f t="shared" si="5"/>
        <v>1.9300000000000095E-2</v>
      </c>
      <c r="AD19" s="136">
        <v>1.7417071774291415E-2</v>
      </c>
      <c r="AE19" s="50">
        <v>24148</v>
      </c>
      <c r="AF19" s="50">
        <v>140.20881620409048</v>
      </c>
      <c r="AG19" s="15">
        <f t="shared" si="6"/>
        <v>1.9290025748174511E-2</v>
      </c>
      <c r="AH19" s="15">
        <f t="shared" si="6"/>
        <v>1.7407115947659646E-2</v>
      </c>
      <c r="AI19" s="50"/>
      <c r="AJ19" s="50">
        <v>23709.084889640595</v>
      </c>
      <c r="AK19" s="50">
        <v>137.66037459246303</v>
      </c>
      <c r="AL19" s="15">
        <f t="shared" si="8"/>
        <v>1.851252852661478E-2</v>
      </c>
      <c r="AM19" s="52">
        <f t="shared" si="8"/>
        <v>1.851252852661478E-2</v>
      </c>
    </row>
    <row r="20" spans="1:39" x14ac:dyDescent="0.2">
      <c r="A20" s="178" t="s">
        <v>87</v>
      </c>
      <c r="B20" s="178" t="s">
        <v>88</v>
      </c>
      <c r="D20" s="61">
        <v>25426</v>
      </c>
      <c r="E20" s="66">
        <v>147.98561017762609</v>
      </c>
      <c r="F20" s="49"/>
      <c r="G20" s="81">
        <v>26381.501176328664</v>
      </c>
      <c r="H20" s="74">
        <v>153.51998488121825</v>
      </c>
      <c r="I20" s="83"/>
      <c r="J20" s="96">
        <f t="shared" si="2"/>
        <v>-3.6218605224254907E-2</v>
      </c>
      <c r="K20" s="119">
        <f t="shared" si="2"/>
        <v>-3.6049864829482803E-2</v>
      </c>
      <c r="L20" s="96">
        <v>1.2196981142884367E-2</v>
      </c>
      <c r="M20" s="90">
        <f>INDEX('Pace of change parameters'!$E$20:$I$20,1,$B$6)</f>
        <v>1.2019795091496865E-2</v>
      </c>
      <c r="N20" s="101">
        <f>IF(INDEX('Pace of change parameters'!$E$28:$I$28,1,$B$6)=1,(1+L20)*D20,D20)</f>
        <v>25736.120442538977</v>
      </c>
      <c r="O20" s="87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0.3198364058592707</v>
      </c>
      <c r="P20" s="51">
        <v>1.9228281716772821E-2</v>
      </c>
      <c r="Q20" s="51">
        <v>1.9049864829482788E-2</v>
      </c>
      <c r="R20" s="9">
        <f>IF(INDEX('Pace of change parameters'!$E$29:$I$29,1,$B$6)=1,D20*(1+P20),D20)</f>
        <v>25914.898290930665</v>
      </c>
      <c r="S20" s="96">
        <f>IF(P20&lt;INDEX('Pace of change parameters'!$E$22:$I$22,1,$B$6),INDEX('Pace of change parameters'!$E$22:$I$22,1,$B$6),P20)</f>
        <v>1.9300000000000001E-2</v>
      </c>
      <c r="T20" s="125">
        <v>1.9121570558355838E-2</v>
      </c>
      <c r="U20" s="110">
        <f t="shared" si="3"/>
        <v>25916.721800000003</v>
      </c>
      <c r="V20" s="124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5">
        <f>MIN(S20, S20+(INDEX('Pace of change parameters'!$E$25:$I$25,1,$B$6)-S20)*(1-V20))</f>
        <v>1.9300000000000001E-2</v>
      </c>
      <c r="X20" s="125">
        <v>1.9121570558355838E-2</v>
      </c>
      <c r="Y20" s="101">
        <f t="shared" si="4"/>
        <v>25916.721800000003</v>
      </c>
      <c r="Z20" s="90">
        <v>0</v>
      </c>
      <c r="AA20" s="92">
        <f t="shared" si="7"/>
        <v>27229.245198907465</v>
      </c>
      <c r="AB20" s="92">
        <f>IF(INDEX('Pace of change parameters'!$E$27:$I$27,1,$B$6)=1,MAX(AA20,Y20),Y20)</f>
        <v>25916.721800000003</v>
      </c>
      <c r="AC20" s="90">
        <f t="shared" si="5"/>
        <v>1.9300000000000095E-2</v>
      </c>
      <c r="AD20" s="136">
        <v>1.9121570558355838E-2</v>
      </c>
      <c r="AE20" s="50">
        <v>25917</v>
      </c>
      <c r="AF20" s="50">
        <v>150.816946373642</v>
      </c>
      <c r="AG20" s="15">
        <f t="shared" si="6"/>
        <v>1.931094155588764E-2</v>
      </c>
      <c r="AH20" s="15">
        <f t="shared" si="6"/>
        <v>1.913251019891371E-2</v>
      </c>
      <c r="AI20" s="50"/>
      <c r="AJ20" s="50">
        <v>27229.245198907465</v>
      </c>
      <c r="AK20" s="50">
        <v>158.45320110191673</v>
      </c>
      <c r="AL20" s="15">
        <f t="shared" si="8"/>
        <v>-4.819249264243719E-2</v>
      </c>
      <c r="AM20" s="52">
        <f t="shared" si="8"/>
        <v>-4.819249264243719E-2</v>
      </c>
    </row>
    <row r="21" spans="1:39" x14ac:dyDescent="0.2">
      <c r="A21" s="178" t="s">
        <v>89</v>
      </c>
      <c r="B21" s="178" t="s">
        <v>90</v>
      </c>
      <c r="D21" s="61">
        <v>40476</v>
      </c>
      <c r="E21" s="66">
        <v>132.63480633087701</v>
      </c>
      <c r="F21" s="49"/>
      <c r="G21" s="81">
        <v>41495.572248323013</v>
      </c>
      <c r="H21" s="74">
        <v>135.17055096805714</v>
      </c>
      <c r="I21" s="83"/>
      <c r="J21" s="96">
        <f t="shared" si="2"/>
        <v>-2.4570627493014419E-2</v>
      </c>
      <c r="K21" s="119">
        <f t="shared" si="2"/>
        <v>-1.8759593853984957E-2</v>
      </c>
      <c r="L21" s="96">
        <v>1.8048812915233192E-2</v>
      </c>
      <c r="M21" s="90">
        <f>INDEX('Pace of change parameters'!$E$20:$I$20,1,$B$6)</f>
        <v>1.2019795091496865E-2</v>
      </c>
      <c r="N21" s="101">
        <f>IF(INDEX('Pace of change parameters'!$E$28:$I$28,1,$B$6)=1,(1+L21)*D21,D21)</f>
        <v>41206.543751556979</v>
      </c>
      <c r="O21" s="87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1">
        <v>1.8048812915233192E-2</v>
      </c>
      <c r="Q21" s="51">
        <v>1.2019795091496865E-2</v>
      </c>
      <c r="R21" s="9">
        <f>IF(INDEX('Pace of change parameters'!$E$29:$I$29,1,$B$6)=1,D21*(1+P21),D21)</f>
        <v>41206.543751556979</v>
      </c>
      <c r="S21" s="96">
        <f>IF(P21&lt;INDEX('Pace of change parameters'!$E$22:$I$22,1,$B$6),INDEX('Pace of change parameters'!$E$22:$I$22,1,$B$6),P21)</f>
        <v>1.9300000000000001E-2</v>
      </c>
      <c r="T21" s="125">
        <v>1.3263572483192876E-2</v>
      </c>
      <c r="U21" s="110">
        <f t="shared" si="3"/>
        <v>41257.186800000003</v>
      </c>
      <c r="V21" s="124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5">
        <f>MIN(S21, S21+(INDEX('Pace of change parameters'!$E$25:$I$25,1,$B$6)-S21)*(1-V21))</f>
        <v>1.9300000000000001E-2</v>
      </c>
      <c r="X21" s="125">
        <v>1.3263572483192876E-2</v>
      </c>
      <c r="Y21" s="101">
        <f t="shared" si="4"/>
        <v>41257.186800000003</v>
      </c>
      <c r="Z21" s="90">
        <v>0</v>
      </c>
      <c r="AA21" s="92">
        <f t="shared" si="7"/>
        <v>42828.992325591644</v>
      </c>
      <c r="AB21" s="92">
        <f>IF(INDEX('Pace of change parameters'!$E$27:$I$27,1,$B$6)=1,MAX(AA21,Y21),Y21)</f>
        <v>41257.186800000003</v>
      </c>
      <c r="AC21" s="90">
        <f t="shared" si="5"/>
        <v>1.9300000000000095E-2</v>
      </c>
      <c r="AD21" s="136">
        <v>1.3263572483192876E-2</v>
      </c>
      <c r="AE21" s="50">
        <v>41257</v>
      </c>
      <c r="AF21" s="50">
        <v>134.39340920318335</v>
      </c>
      <c r="AG21" s="15">
        <f t="shared" si="6"/>
        <v>1.9295384919458369E-2</v>
      </c>
      <c r="AH21" s="15">
        <f t="shared" si="6"/>
        <v>1.3258984733760304E-2</v>
      </c>
      <c r="AI21" s="50"/>
      <c r="AJ21" s="50">
        <v>42828.992325591644</v>
      </c>
      <c r="AK21" s="50">
        <v>139.51412587859605</v>
      </c>
      <c r="AL21" s="15">
        <f t="shared" si="8"/>
        <v>-3.6703929750229736E-2</v>
      </c>
      <c r="AM21" s="52">
        <f t="shared" si="8"/>
        <v>-3.6703929750229736E-2</v>
      </c>
    </row>
    <row r="22" spans="1:39" x14ac:dyDescent="0.2">
      <c r="A22" s="178" t="s">
        <v>91</v>
      </c>
      <c r="B22" s="178" t="s">
        <v>92</v>
      </c>
      <c r="D22" s="61">
        <v>25995</v>
      </c>
      <c r="E22" s="66">
        <v>128.8120120210157</v>
      </c>
      <c r="F22" s="49"/>
      <c r="G22" s="81">
        <v>26161.672383833156</v>
      </c>
      <c r="H22" s="74">
        <v>128.93733314196263</v>
      </c>
      <c r="I22" s="83"/>
      <c r="J22" s="96">
        <f t="shared" si="2"/>
        <v>-6.370861212074197E-3</v>
      </c>
      <c r="K22" s="119">
        <f t="shared" si="2"/>
        <v>-9.7195372273550795E-4</v>
      </c>
      <c r="L22" s="96">
        <v>1.7518628647992029E-2</v>
      </c>
      <c r="M22" s="90">
        <f>INDEX('Pace of change parameters'!$E$20:$I$20,1,$B$6)</f>
        <v>1.2019795091496865E-2</v>
      </c>
      <c r="N22" s="101">
        <f>IF(INDEX('Pace of change parameters'!$E$28:$I$28,1,$B$6)=1,(1+L22)*D22,D22)</f>
        <v>26450.396751704553</v>
      </c>
      <c r="O22" s="87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1">
        <v>1.7518628647992029E-2</v>
      </c>
      <c r="Q22" s="51">
        <v>1.2019795091496865E-2</v>
      </c>
      <c r="R22" s="9">
        <f>IF(INDEX('Pace of change parameters'!$E$29:$I$29,1,$B$6)=1,D22*(1+P22),D22)</f>
        <v>26450.396751704553</v>
      </c>
      <c r="S22" s="96">
        <f>IF(P22&lt;INDEX('Pace of change parameters'!$E$22:$I$22,1,$B$6),INDEX('Pace of change parameters'!$E$22:$I$22,1,$B$6),P22)</f>
        <v>1.9300000000000001E-2</v>
      </c>
      <c r="T22" s="125">
        <v>1.3791539627551641E-2</v>
      </c>
      <c r="U22" s="110">
        <f t="shared" si="3"/>
        <v>26496.703500000003</v>
      </c>
      <c r="V22" s="124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5">
        <f>MIN(S22, S22+(INDEX('Pace of change parameters'!$E$25:$I$25,1,$B$6)-S22)*(1-V22))</f>
        <v>1.9300000000000001E-2</v>
      </c>
      <c r="X22" s="125">
        <v>1.3791539627551641E-2</v>
      </c>
      <c r="Y22" s="101">
        <f t="shared" si="4"/>
        <v>26496.703500000003</v>
      </c>
      <c r="Z22" s="90">
        <v>0</v>
      </c>
      <c r="AA22" s="92">
        <f t="shared" si="7"/>
        <v>27002.352420796309</v>
      </c>
      <c r="AB22" s="92">
        <f>IF(INDEX('Pace of change parameters'!$E$27:$I$27,1,$B$6)=1,MAX(AA22,Y22),Y22)</f>
        <v>26496.703500000003</v>
      </c>
      <c r="AC22" s="90">
        <f t="shared" si="5"/>
        <v>1.9300000000000095E-2</v>
      </c>
      <c r="AD22" s="136">
        <v>1.3791539627551641E-2</v>
      </c>
      <c r="AE22" s="50">
        <v>26497</v>
      </c>
      <c r="AF22" s="50">
        <v>130.58998928424054</v>
      </c>
      <c r="AG22" s="15">
        <f t="shared" si="6"/>
        <v>1.9311406039623114E-2</v>
      </c>
      <c r="AH22" s="15">
        <f t="shared" si="6"/>
        <v>1.3802884027110496E-2</v>
      </c>
      <c r="AI22" s="50"/>
      <c r="AJ22" s="50">
        <v>27002.352420796309</v>
      </c>
      <c r="AK22" s="50">
        <v>133.08060962679085</v>
      </c>
      <c r="AL22" s="15">
        <f t="shared" si="8"/>
        <v>-1.8715125738715366E-2</v>
      </c>
      <c r="AM22" s="52">
        <f t="shared" si="8"/>
        <v>-1.8715125738715477E-2</v>
      </c>
    </row>
    <row r="23" spans="1:39" x14ac:dyDescent="0.2">
      <c r="A23" s="178" t="s">
        <v>93</v>
      </c>
      <c r="B23" s="178" t="s">
        <v>94</v>
      </c>
      <c r="D23" s="61">
        <v>31319</v>
      </c>
      <c r="E23" s="66">
        <v>137.49023322460002</v>
      </c>
      <c r="F23" s="49"/>
      <c r="G23" s="81">
        <v>33151.350951534507</v>
      </c>
      <c r="H23" s="74">
        <v>144.65568263142373</v>
      </c>
      <c r="I23" s="83"/>
      <c r="J23" s="96">
        <f t="shared" si="2"/>
        <v>-5.5272286013722471E-2</v>
      </c>
      <c r="K23" s="119">
        <f t="shared" si="2"/>
        <v>-4.9534517251430432E-2</v>
      </c>
      <c r="L23" s="96">
        <v>1.8166259814750951E-2</v>
      </c>
      <c r="M23" s="90">
        <f>INDEX('Pace of change parameters'!$E$20:$I$20,1,$B$6)</f>
        <v>1.2019795091496865E-2</v>
      </c>
      <c r="N23" s="101">
        <f>IF(INDEX('Pace of change parameters'!$E$28:$I$28,1,$B$6)=1,(1+L23)*D23,D23)</f>
        <v>31887.949091138184</v>
      </c>
      <c r="O23" s="87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0.93332715710932079</v>
      </c>
      <c r="P23" s="51">
        <v>3.8805577379512624E-2</v>
      </c>
      <c r="Q23" s="51">
        <v>3.2534517251430417E-2</v>
      </c>
      <c r="R23" s="9">
        <f>IF(INDEX('Pace of change parameters'!$E$29:$I$29,1,$B$6)=1,D23*(1+P23),D23)</f>
        <v>32534.351877948957</v>
      </c>
      <c r="S23" s="96">
        <f>IF(P23&lt;INDEX('Pace of change parameters'!$E$22:$I$22,1,$B$6),INDEX('Pace of change parameters'!$E$22:$I$22,1,$B$6),P23)</f>
        <v>3.8805577379512624E-2</v>
      </c>
      <c r="T23" s="125">
        <v>3.2534517251430417E-2</v>
      </c>
      <c r="U23" s="110">
        <f t="shared" si="3"/>
        <v>32534.351877948957</v>
      </c>
      <c r="V23" s="124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5">
        <f>MIN(S23, S23+(INDEX('Pace of change parameters'!$E$25:$I$25,1,$B$6)-S23)*(1-V23))</f>
        <v>3.8805577379512624E-2</v>
      </c>
      <c r="X23" s="125">
        <v>3.2534517251430417E-2</v>
      </c>
      <c r="Y23" s="101">
        <f t="shared" si="4"/>
        <v>32534.351877948957</v>
      </c>
      <c r="Z23" s="90">
        <v>0</v>
      </c>
      <c r="AA23" s="92">
        <f t="shared" si="7"/>
        <v>34216.637548447048</v>
      </c>
      <c r="AB23" s="92">
        <f>IF(INDEX('Pace of change parameters'!$E$27:$I$27,1,$B$6)=1,MAX(AA23,Y23),Y23)</f>
        <v>32534.351877948957</v>
      </c>
      <c r="AC23" s="90">
        <f t="shared" si="5"/>
        <v>3.8805577379512624E-2</v>
      </c>
      <c r="AD23" s="136">
        <v>3.2534517251430417E-2</v>
      </c>
      <c r="AE23" s="50">
        <v>32534</v>
      </c>
      <c r="AF23" s="50">
        <v>141.96187617243689</v>
      </c>
      <c r="AG23" s="15">
        <f t="shared" si="6"/>
        <v>3.8794342092659306E-2</v>
      </c>
      <c r="AH23" s="15">
        <f t="shared" si="6"/>
        <v>3.2523349789741918E-2</v>
      </c>
      <c r="AI23" s="50"/>
      <c r="AJ23" s="50">
        <v>34216.637548447048</v>
      </c>
      <c r="AK23" s="50">
        <v>149.30405307339382</v>
      </c>
      <c r="AL23" s="15">
        <f t="shared" si="8"/>
        <v>-4.9176005271254875E-2</v>
      </c>
      <c r="AM23" s="52">
        <f t="shared" si="8"/>
        <v>-4.9176005271254875E-2</v>
      </c>
    </row>
    <row r="24" spans="1:39" x14ac:dyDescent="0.2">
      <c r="A24" s="178" t="s">
        <v>95</v>
      </c>
      <c r="B24" s="178" t="s">
        <v>96</v>
      </c>
      <c r="D24" s="61">
        <v>21215</v>
      </c>
      <c r="E24" s="66">
        <v>116.97554960477579</v>
      </c>
      <c r="F24" s="49"/>
      <c r="G24" s="81">
        <v>22295.976412085285</v>
      </c>
      <c r="H24" s="74">
        <v>122.14487390795212</v>
      </c>
      <c r="I24" s="83"/>
      <c r="J24" s="96">
        <f t="shared" si="2"/>
        <v>-4.8483026358933312E-2</v>
      </c>
      <c r="K24" s="119">
        <f t="shared" si="2"/>
        <v>-4.2321254570796829E-2</v>
      </c>
      <c r="L24" s="96">
        <v>1.8573367119296247E-2</v>
      </c>
      <c r="M24" s="90">
        <f>INDEX('Pace of change parameters'!$E$20:$I$20,1,$B$6)</f>
        <v>1.2019795091496865E-2</v>
      </c>
      <c r="N24" s="101">
        <f>IF(INDEX('Pace of change parameters'!$E$28:$I$28,1,$B$6)=1,(1+L24)*D24,D24)</f>
        <v>21609.033983435871</v>
      </c>
      <c r="O24" s="87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0.6051563001650746</v>
      </c>
      <c r="P24" s="51">
        <v>3.1960963325560643E-2</v>
      </c>
      <c r="Q24" s="51">
        <v>2.5321254570796814E-2</v>
      </c>
      <c r="R24" s="9">
        <f>IF(INDEX('Pace of change parameters'!$E$29:$I$29,1,$B$6)=1,D24*(1+P24),D24)</f>
        <v>21893.05183695177</v>
      </c>
      <c r="S24" s="96">
        <f>IF(P24&lt;INDEX('Pace of change parameters'!$E$22:$I$22,1,$B$6),INDEX('Pace of change parameters'!$E$22:$I$22,1,$B$6),P24)</f>
        <v>3.1960963325560643E-2</v>
      </c>
      <c r="T24" s="125">
        <v>2.5321254570796814E-2</v>
      </c>
      <c r="U24" s="110">
        <f t="shared" si="3"/>
        <v>21893.05183695177</v>
      </c>
      <c r="V24" s="124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5">
        <f>MIN(S24, S24+(INDEX('Pace of change parameters'!$E$25:$I$25,1,$B$6)-S24)*(1-V24))</f>
        <v>3.1960963325560643E-2</v>
      </c>
      <c r="X24" s="125">
        <v>2.5321254570796814E-2</v>
      </c>
      <c r="Y24" s="101">
        <f t="shared" si="4"/>
        <v>21893.05183695177</v>
      </c>
      <c r="Z24" s="90">
        <v>0</v>
      </c>
      <c r="AA24" s="92">
        <f t="shared" si="7"/>
        <v>23012.436048122327</v>
      </c>
      <c r="AB24" s="92">
        <f>IF(INDEX('Pace of change parameters'!$E$27:$I$27,1,$B$6)=1,MAX(AA24,Y24),Y24)</f>
        <v>21893.05183695177</v>
      </c>
      <c r="AC24" s="90">
        <f t="shared" si="5"/>
        <v>3.1960963325560643E-2</v>
      </c>
      <c r="AD24" s="136">
        <v>2.5321254570796814E-2</v>
      </c>
      <c r="AE24" s="50">
        <v>21893</v>
      </c>
      <c r="AF24" s="50">
        <v>119.93723329458315</v>
      </c>
      <c r="AG24" s="15">
        <f t="shared" si="6"/>
        <v>3.1958519915154415E-2</v>
      </c>
      <c r="AH24" s="15">
        <f t="shared" si="6"/>
        <v>2.5318826881463474E-2</v>
      </c>
      <c r="AI24" s="50"/>
      <c r="AJ24" s="50">
        <v>23012.436048122327</v>
      </c>
      <c r="AK24" s="50">
        <v>126.06988128535708</v>
      </c>
      <c r="AL24" s="15">
        <f t="shared" si="8"/>
        <v>-4.8644830376993742E-2</v>
      </c>
      <c r="AM24" s="52">
        <f t="shared" si="8"/>
        <v>-4.8644830376993742E-2</v>
      </c>
    </row>
    <row r="25" spans="1:39" x14ac:dyDescent="0.2">
      <c r="A25" s="178" t="s">
        <v>97</v>
      </c>
      <c r="B25" s="178" t="s">
        <v>98</v>
      </c>
      <c r="D25" s="61">
        <v>73129</v>
      </c>
      <c r="E25" s="66">
        <v>140.19696381662021</v>
      </c>
      <c r="F25" s="49"/>
      <c r="G25" s="81">
        <v>67766.796430744493</v>
      </c>
      <c r="H25" s="74">
        <v>129.90694402519603</v>
      </c>
      <c r="I25" s="83"/>
      <c r="J25" s="96">
        <f t="shared" ref="J25:K88" si="9">D25/G25-1</f>
        <v>7.9127299085703484E-2</v>
      </c>
      <c r="K25" s="119">
        <f t="shared" si="9"/>
        <v>7.9210698616914543E-2</v>
      </c>
      <c r="L25" s="96">
        <v>1.209800827038543E-2</v>
      </c>
      <c r="M25" s="90">
        <f>INDEX('Pace of change parameters'!$E$20:$I$20,1,$B$6)</f>
        <v>1.2019795091496865E-2</v>
      </c>
      <c r="N25" s="101">
        <f>IF(INDEX('Pace of change parameters'!$E$28:$I$28,1,$B$6)=1,(1+L25)*D25,D25)</f>
        <v>74013.715246805019</v>
      </c>
      <c r="O25" s="87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1">
        <v>1.209800827038543E-2</v>
      </c>
      <c r="Q25" s="51">
        <v>1.2019795091496865E-2</v>
      </c>
      <c r="R25" s="9">
        <f>IF(INDEX('Pace of change parameters'!$E$29:$I$29,1,$B$6)=1,D25*(1+P25),D25)</f>
        <v>74013.715246805019</v>
      </c>
      <c r="S25" s="96">
        <f>IF(P25&lt;INDEX('Pace of change parameters'!$E$22:$I$22,1,$B$6),INDEX('Pace of change parameters'!$E$22:$I$22,1,$B$6),P25)</f>
        <v>1.9300000000000001E-2</v>
      </c>
      <c r="T25" s="125">
        <v>1.92212302636805E-2</v>
      </c>
      <c r="U25" s="110">
        <f t="shared" si="3"/>
        <v>74540.3897</v>
      </c>
      <c r="V25" s="124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0.41745401828593043</v>
      </c>
      <c r="W25" s="125">
        <f>MIN(S25, S25+(INDEX('Pace of change parameters'!$E$25:$I$25,1,$B$6)-S25)*(1-V25))</f>
        <v>1.3882322370059152E-2</v>
      </c>
      <c r="X25" s="125">
        <v>1.3803971302471574E-2</v>
      </c>
      <c r="Y25" s="101">
        <f t="shared" si="4"/>
        <v>74144.200352600063</v>
      </c>
      <c r="Z25" s="90">
        <v>0</v>
      </c>
      <c r="AA25" s="92">
        <f t="shared" si="7"/>
        <v>69944.416886059043</v>
      </c>
      <c r="AB25" s="92">
        <f>IF(INDEX('Pace of change parameters'!$E$27:$I$27,1,$B$6)=1,MAX(AA25,Y25),Y25)</f>
        <v>74144.200352600063</v>
      </c>
      <c r="AC25" s="90">
        <f t="shared" si="5"/>
        <v>1.3882322370059264E-2</v>
      </c>
      <c r="AD25" s="136">
        <v>1.3803971302471574E-2</v>
      </c>
      <c r="AE25" s="50">
        <v>74144</v>
      </c>
      <c r="AF25" s="50">
        <v>142.13185461183113</v>
      </c>
      <c r="AG25" s="15">
        <f t="shared" si="6"/>
        <v>1.3879582655307754E-2</v>
      </c>
      <c r="AH25" s="15">
        <f t="shared" si="6"/>
        <v>1.3801231799440261E-2</v>
      </c>
      <c r="AI25" s="50"/>
      <c r="AJ25" s="50">
        <v>69944.416886059043</v>
      </c>
      <c r="AK25" s="50">
        <v>134.08137801789292</v>
      </c>
      <c r="AL25" s="15">
        <f t="shared" si="8"/>
        <v>6.0041720281722721E-2</v>
      </c>
      <c r="AM25" s="52">
        <f t="shared" si="8"/>
        <v>6.0041720281722499E-2</v>
      </c>
    </row>
    <row r="26" spans="1:39" x14ac:dyDescent="0.2">
      <c r="A26" s="178" t="s">
        <v>99</v>
      </c>
      <c r="B26" s="178" t="s">
        <v>100</v>
      </c>
      <c r="D26" s="61">
        <v>49591</v>
      </c>
      <c r="E26" s="66">
        <v>131.95242227884739</v>
      </c>
      <c r="F26" s="49"/>
      <c r="G26" s="81">
        <v>49628.354918363766</v>
      </c>
      <c r="H26" s="74">
        <v>131.75499465258906</v>
      </c>
      <c r="I26" s="83"/>
      <c r="J26" s="96">
        <f t="shared" si="9"/>
        <v>-7.5269306075553821E-4</v>
      </c>
      <c r="K26" s="119">
        <f t="shared" si="9"/>
        <v>1.4984451009156796E-3</v>
      </c>
      <c r="L26" s="96">
        <v>1.429970754687826E-2</v>
      </c>
      <c r="M26" s="90">
        <f>INDEX('Pace of change parameters'!$E$20:$I$20,1,$B$6)</f>
        <v>1.2019795091496865E-2</v>
      </c>
      <c r="N26" s="101">
        <f>IF(INDEX('Pace of change parameters'!$E$28:$I$28,1,$B$6)=1,(1+L26)*D26,D26)</f>
        <v>50300.136796957238</v>
      </c>
      <c r="O26" s="87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1">
        <v>1.429970754687826E-2</v>
      </c>
      <c r="Q26" s="51">
        <v>1.2019795091496865E-2</v>
      </c>
      <c r="R26" s="9">
        <f>IF(INDEX('Pace of change parameters'!$E$29:$I$29,1,$B$6)=1,D26*(1+P26),D26)</f>
        <v>50300.136796957238</v>
      </c>
      <c r="S26" s="96">
        <f>IF(P26&lt;INDEX('Pace of change parameters'!$E$22:$I$22,1,$B$6),INDEX('Pace of change parameters'!$E$22:$I$22,1,$B$6),P26)</f>
        <v>1.9300000000000001E-2</v>
      </c>
      <c r="T26" s="125">
        <v>1.7008848037242785E-2</v>
      </c>
      <c r="U26" s="110">
        <f t="shared" si="3"/>
        <v>50548.106300000007</v>
      </c>
      <c r="V26" s="124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5">
        <f>MIN(S26, S26+(INDEX('Pace of change parameters'!$E$25:$I$25,1,$B$6)-S26)*(1-V26))</f>
        <v>1.9300000000000001E-2</v>
      </c>
      <c r="X26" s="125">
        <v>1.7008848037242785E-2</v>
      </c>
      <c r="Y26" s="101">
        <f t="shared" si="4"/>
        <v>50548.106300000007</v>
      </c>
      <c r="Z26" s="90">
        <v>0</v>
      </c>
      <c r="AA26" s="92">
        <f t="shared" si="7"/>
        <v>51223.114100233681</v>
      </c>
      <c r="AB26" s="92">
        <f>IF(INDEX('Pace of change parameters'!$E$27:$I$27,1,$B$6)=1,MAX(AA26,Y26),Y26)</f>
        <v>50548.106300000007</v>
      </c>
      <c r="AC26" s="90">
        <f t="shared" si="5"/>
        <v>1.9300000000000095E-2</v>
      </c>
      <c r="AD26" s="136">
        <v>1.7008848037242785E-2</v>
      </c>
      <c r="AE26" s="50">
        <v>50548</v>
      </c>
      <c r="AF26" s="50">
        <v>134.19649876878589</v>
      </c>
      <c r="AG26" s="15">
        <f t="shared" si="6"/>
        <v>1.9297856465890995E-2</v>
      </c>
      <c r="AH26" s="15">
        <f t="shared" si="6"/>
        <v>1.7006709321305324E-2</v>
      </c>
      <c r="AI26" s="50"/>
      <c r="AJ26" s="50">
        <v>51223.114100233681</v>
      </c>
      <c r="AK26" s="50">
        <v>135.98881396465512</v>
      </c>
      <c r="AL26" s="15">
        <f t="shared" si="8"/>
        <v>-1.317987225283912E-2</v>
      </c>
      <c r="AM26" s="52">
        <f t="shared" si="8"/>
        <v>-1.3179872252838898E-2</v>
      </c>
    </row>
    <row r="27" spans="1:39" x14ac:dyDescent="0.2">
      <c r="A27" s="178" t="s">
        <v>101</v>
      </c>
      <c r="B27" s="178" t="s">
        <v>102</v>
      </c>
      <c r="D27" s="61">
        <v>26034</v>
      </c>
      <c r="E27" s="66">
        <v>125.12792381197859</v>
      </c>
      <c r="F27" s="49"/>
      <c r="G27" s="81">
        <v>25519.188235893063</v>
      </c>
      <c r="H27" s="74">
        <v>122.05548922258461</v>
      </c>
      <c r="I27" s="83"/>
      <c r="J27" s="96">
        <f t="shared" si="9"/>
        <v>2.0173516467222319E-2</v>
      </c>
      <c r="K27" s="119">
        <f t="shared" si="9"/>
        <v>2.5172440903423743E-2</v>
      </c>
      <c r="L27" s="96">
        <v>1.6978765699870779E-2</v>
      </c>
      <c r="M27" s="90">
        <f>INDEX('Pace of change parameters'!$E$20:$I$20,1,$B$6)</f>
        <v>1.2019795091496865E-2</v>
      </c>
      <c r="N27" s="101">
        <f>IF(INDEX('Pace of change parameters'!$E$28:$I$28,1,$B$6)=1,(1+L27)*D27,D27)</f>
        <v>26476.025186230436</v>
      </c>
      <c r="O27" s="87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1">
        <v>1.6978765699870779E-2</v>
      </c>
      <c r="Q27" s="51">
        <v>1.2019795091496865E-2</v>
      </c>
      <c r="R27" s="9">
        <f>IF(INDEX('Pace of change parameters'!$E$29:$I$29,1,$B$6)=1,D27*(1+P27),D27)</f>
        <v>26476.025186230436</v>
      </c>
      <c r="S27" s="96">
        <f>IF(P27&lt;INDEX('Pace of change parameters'!$E$22:$I$22,1,$B$6),INDEX('Pace of change parameters'!$E$22:$I$22,1,$B$6),P27)</f>
        <v>1.9300000000000001E-2</v>
      </c>
      <c r="T27" s="125">
        <v>1.4329710637432269E-2</v>
      </c>
      <c r="U27" s="110">
        <f t="shared" si="3"/>
        <v>26536.456200000004</v>
      </c>
      <c r="V27" s="124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5">
        <f>MIN(S27, S27+(INDEX('Pace of change parameters'!$E$25:$I$25,1,$B$6)-S27)*(1-V27))</f>
        <v>1.9300000000000001E-2</v>
      </c>
      <c r="X27" s="125">
        <v>1.4329710637432269E-2</v>
      </c>
      <c r="Y27" s="101">
        <f t="shared" si="4"/>
        <v>26536.456200000004</v>
      </c>
      <c r="Z27" s="90">
        <v>0</v>
      </c>
      <c r="AA27" s="92">
        <f t="shared" si="7"/>
        <v>26339.2226662102</v>
      </c>
      <c r="AB27" s="92">
        <f>IF(INDEX('Pace of change parameters'!$E$27:$I$27,1,$B$6)=1,MAX(AA27,Y27),Y27)</f>
        <v>26536.456200000004</v>
      </c>
      <c r="AC27" s="90">
        <f t="shared" si="5"/>
        <v>1.9300000000000095E-2</v>
      </c>
      <c r="AD27" s="136">
        <v>1.4329710637432269E-2</v>
      </c>
      <c r="AE27" s="50">
        <v>26536</v>
      </c>
      <c r="AF27" s="50">
        <v>126.91878879810923</v>
      </c>
      <c r="AG27" s="15">
        <f t="shared" si="6"/>
        <v>1.9282476761158573E-2</v>
      </c>
      <c r="AH27" s="15">
        <f t="shared" si="6"/>
        <v>1.4312272845041774E-2</v>
      </c>
      <c r="AI27" s="50"/>
      <c r="AJ27" s="50">
        <v>26339.2226662102</v>
      </c>
      <c r="AK27" s="50">
        <v>125.97762430958336</v>
      </c>
      <c r="AL27" s="15">
        <f t="shared" si="8"/>
        <v>7.4708861489005685E-3</v>
      </c>
      <c r="AM27" s="52">
        <f t="shared" si="8"/>
        <v>7.4708861489005685E-3</v>
      </c>
    </row>
    <row r="28" spans="1:39" x14ac:dyDescent="0.2">
      <c r="A28" s="178" t="s">
        <v>103</v>
      </c>
      <c r="B28" s="178" t="s">
        <v>104</v>
      </c>
      <c r="D28" s="61">
        <v>21328</v>
      </c>
      <c r="E28" s="66">
        <v>140.36266038209655</v>
      </c>
      <c r="F28" s="49"/>
      <c r="G28" s="81">
        <v>20157.384763895745</v>
      </c>
      <c r="H28" s="74">
        <v>132.17039238099969</v>
      </c>
      <c r="I28" s="83"/>
      <c r="J28" s="96">
        <f t="shared" si="9"/>
        <v>5.8073765511534203E-2</v>
      </c>
      <c r="K28" s="119">
        <f t="shared" si="9"/>
        <v>6.1982626014164266E-2</v>
      </c>
      <c r="L28" s="96">
        <v>1.5758517602021183E-2</v>
      </c>
      <c r="M28" s="90">
        <f>INDEX('Pace of change parameters'!$E$20:$I$20,1,$B$6)</f>
        <v>1.2019795091496865E-2</v>
      </c>
      <c r="N28" s="101">
        <f>IF(INDEX('Pace of change parameters'!$E$28:$I$28,1,$B$6)=1,(1+L28)*D28,D28)</f>
        <v>21664.097663415909</v>
      </c>
      <c r="O28" s="87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1">
        <v>1.5758517602021183E-2</v>
      </c>
      <c r="Q28" s="51">
        <v>1.2019795091496865E-2</v>
      </c>
      <c r="R28" s="9">
        <f>IF(INDEX('Pace of change parameters'!$E$29:$I$29,1,$B$6)=1,D28*(1+P28),D28)</f>
        <v>21664.097663415909</v>
      </c>
      <c r="S28" s="96">
        <f>IF(P28&lt;INDEX('Pace of change parameters'!$E$22:$I$22,1,$B$6),INDEX('Pace of change parameters'!$E$22:$I$22,1,$B$6),P28)</f>
        <v>1.9300000000000001E-2</v>
      </c>
      <c r="T28" s="125">
        <v>1.5548242285012837E-2</v>
      </c>
      <c r="U28" s="110">
        <f t="shared" si="3"/>
        <v>21739.630400000002</v>
      </c>
      <c r="V28" s="124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0.83852468976931605</v>
      </c>
      <c r="W28" s="125">
        <f>MIN(S28, S28+(INDEX('Pace of change parameters'!$E$25:$I$25,1,$B$6)-S28)*(1-V28))</f>
        <v>1.779827961485464E-2</v>
      </c>
      <c r="X28" s="125">
        <v>1.4052049311856551E-2</v>
      </c>
      <c r="Y28" s="101">
        <f t="shared" si="4"/>
        <v>21707.601707625618</v>
      </c>
      <c r="Z28" s="90">
        <v>0</v>
      </c>
      <c r="AA28" s="92">
        <f t="shared" si="7"/>
        <v>20805.122825888455</v>
      </c>
      <c r="AB28" s="92">
        <f>IF(INDEX('Pace of change parameters'!$E$27:$I$27,1,$B$6)=1,MAX(AA28,Y28),Y28)</f>
        <v>21707.601707625618</v>
      </c>
      <c r="AC28" s="90">
        <f t="shared" si="5"/>
        <v>1.7798279614854584E-2</v>
      </c>
      <c r="AD28" s="136">
        <v>1.4052049311856551E-2</v>
      </c>
      <c r="AE28" s="50">
        <v>21708</v>
      </c>
      <c r="AF28" s="50">
        <v>142.33765497921812</v>
      </c>
      <c r="AG28" s="15">
        <f t="shared" si="6"/>
        <v>1.7816954238559557E-2</v>
      </c>
      <c r="AH28" s="15">
        <f t="shared" si="6"/>
        <v>1.4070655199504012E-2</v>
      </c>
      <c r="AI28" s="50"/>
      <c r="AJ28" s="50">
        <v>20805.122825888455</v>
      </c>
      <c r="AK28" s="50">
        <v>136.41756009727135</v>
      </c>
      <c r="AL28" s="15">
        <f t="shared" si="8"/>
        <v>4.3396868245741294E-2</v>
      </c>
      <c r="AM28" s="52">
        <f t="shared" si="8"/>
        <v>4.3396868245741294E-2</v>
      </c>
    </row>
    <row r="29" spans="1:39" x14ac:dyDescent="0.2">
      <c r="A29" s="178" t="s">
        <v>105</v>
      </c>
      <c r="B29" s="178" t="s">
        <v>106</v>
      </c>
      <c r="D29" s="61">
        <v>26823</v>
      </c>
      <c r="E29" s="66">
        <v>126.63527456676161</v>
      </c>
      <c r="F29" s="49"/>
      <c r="G29" s="81">
        <v>28216.924290332798</v>
      </c>
      <c r="H29" s="74">
        <v>132.92469666328876</v>
      </c>
      <c r="I29" s="83"/>
      <c r="J29" s="96">
        <f t="shared" si="9"/>
        <v>-4.9400291682760056E-2</v>
      </c>
      <c r="K29" s="119">
        <f t="shared" si="9"/>
        <v>-4.7315677631064035E-2</v>
      </c>
      <c r="L29" s="96">
        <v>1.4239100091260504E-2</v>
      </c>
      <c r="M29" s="90">
        <f>INDEX('Pace of change parameters'!$E$20:$I$20,1,$B$6)</f>
        <v>1.2019795091496865E-2</v>
      </c>
      <c r="N29" s="101">
        <f>IF(INDEX('Pace of change parameters'!$E$28:$I$28,1,$B$6)=1,(1+L29)*D29,D29)</f>
        <v>27204.93538174788</v>
      </c>
      <c r="O29" s="87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0.83237998079305142</v>
      </c>
      <c r="P29" s="51">
        <v>3.2575104517565512E-2</v>
      </c>
      <c r="Q29" s="51">
        <v>3.031567763106402E-2</v>
      </c>
      <c r="R29" s="9">
        <f>IF(INDEX('Pace of change parameters'!$E$29:$I$29,1,$B$6)=1,D29*(1+P29),D29)</f>
        <v>27696.762028474659</v>
      </c>
      <c r="S29" s="96">
        <f>IF(P29&lt;INDEX('Pace of change parameters'!$E$22:$I$22,1,$B$6),INDEX('Pace of change parameters'!$E$22:$I$22,1,$B$6),P29)</f>
        <v>3.2575104517565512E-2</v>
      </c>
      <c r="T29" s="125">
        <v>3.031567763106402E-2</v>
      </c>
      <c r="U29" s="110">
        <f t="shared" si="3"/>
        <v>27696.762028474659</v>
      </c>
      <c r="V29" s="124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5">
        <f>MIN(S29, S29+(INDEX('Pace of change parameters'!$E$25:$I$25,1,$B$6)-S29)*(1-V29))</f>
        <v>3.2575104517565512E-2</v>
      </c>
      <c r="X29" s="125">
        <v>3.031567763106402E-2</v>
      </c>
      <c r="Y29" s="101">
        <f t="shared" si="4"/>
        <v>27696.762028474659</v>
      </c>
      <c r="Z29" s="90">
        <v>0</v>
      </c>
      <c r="AA29" s="92">
        <f t="shared" si="7"/>
        <v>29123.647859352121</v>
      </c>
      <c r="AB29" s="92">
        <f>IF(INDEX('Pace of change parameters'!$E$27:$I$27,1,$B$6)=1,MAX(AA29,Y29),Y29)</f>
        <v>27696.762028474659</v>
      </c>
      <c r="AC29" s="90">
        <f t="shared" si="5"/>
        <v>3.2575104517565512E-2</v>
      </c>
      <c r="AD29" s="136">
        <v>3.031567763106402E-2</v>
      </c>
      <c r="AE29" s="50">
        <v>27697</v>
      </c>
      <c r="AF29" s="50">
        <v>130.47542976696582</v>
      </c>
      <c r="AG29" s="15">
        <f t="shared" si="6"/>
        <v>3.258397643813149E-2</v>
      </c>
      <c r="AH29" s="15">
        <f t="shared" si="6"/>
        <v>3.0324530138557071E-2</v>
      </c>
      <c r="AI29" s="50"/>
      <c r="AJ29" s="50">
        <v>29123.647859352121</v>
      </c>
      <c r="AK29" s="50">
        <v>137.19610321806482</v>
      </c>
      <c r="AL29" s="15">
        <f t="shared" si="8"/>
        <v>-4.8985891679568572E-2</v>
      </c>
      <c r="AM29" s="52">
        <f t="shared" si="8"/>
        <v>-4.898589167956835E-2</v>
      </c>
    </row>
    <row r="30" spans="1:39" x14ac:dyDescent="0.2">
      <c r="A30" s="178" t="s">
        <v>107</v>
      </c>
      <c r="B30" s="178" t="s">
        <v>108</v>
      </c>
      <c r="D30" s="61">
        <v>17943</v>
      </c>
      <c r="E30" s="66">
        <v>137.46420824729955</v>
      </c>
      <c r="F30" s="49"/>
      <c r="G30" s="81">
        <v>18028.022220211136</v>
      </c>
      <c r="H30" s="74">
        <v>137.81772720245269</v>
      </c>
      <c r="I30" s="83"/>
      <c r="J30" s="96">
        <f t="shared" si="9"/>
        <v>-4.7161146781713459E-3</v>
      </c>
      <c r="K30" s="119">
        <f t="shared" si="9"/>
        <v>-2.5651196136315946E-3</v>
      </c>
      <c r="L30" s="96">
        <v>1.4206959594571744E-2</v>
      </c>
      <c r="M30" s="90">
        <f>INDEX('Pace of change parameters'!$E$20:$I$20,1,$B$6)</f>
        <v>1.2019795091496865E-2</v>
      </c>
      <c r="N30" s="101">
        <f>IF(INDEX('Pace of change parameters'!$E$28:$I$28,1,$B$6)=1,(1+L30)*D30,D30)</f>
        <v>18197.915476005401</v>
      </c>
      <c r="O30" s="87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1">
        <v>1.4206959594571744E-2</v>
      </c>
      <c r="Q30" s="51">
        <v>1.2019795091496865E-2</v>
      </c>
      <c r="R30" s="9">
        <f>IF(INDEX('Pace of change parameters'!$E$29:$I$29,1,$B$6)=1,D30*(1+P30),D30)</f>
        <v>18197.915476005401</v>
      </c>
      <c r="S30" s="96">
        <f>IF(P30&lt;INDEX('Pace of change parameters'!$E$22:$I$22,1,$B$6),INDEX('Pace of change parameters'!$E$22:$I$22,1,$B$6),P30)</f>
        <v>1.9300000000000001E-2</v>
      </c>
      <c r="T30" s="125">
        <v>1.7101852218727176E-2</v>
      </c>
      <c r="U30" s="110">
        <f t="shared" si="3"/>
        <v>18289.299900000002</v>
      </c>
      <c r="V30" s="124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5">
        <f>MIN(S30, S30+(INDEX('Pace of change parameters'!$E$25:$I$25,1,$B$6)-S30)*(1-V30))</f>
        <v>1.9300000000000001E-2</v>
      </c>
      <c r="X30" s="125">
        <v>1.7101852218727176E-2</v>
      </c>
      <c r="Y30" s="101">
        <f t="shared" si="4"/>
        <v>18289.299900000002</v>
      </c>
      <c r="Z30" s="90">
        <v>0</v>
      </c>
      <c r="AA30" s="92">
        <f t="shared" si="7"/>
        <v>18607.335276505859</v>
      </c>
      <c r="AB30" s="92">
        <f>IF(INDEX('Pace of change parameters'!$E$27:$I$27,1,$B$6)=1,MAX(AA30,Y30),Y30)</f>
        <v>18289.299900000002</v>
      </c>
      <c r="AC30" s="90">
        <f t="shared" si="5"/>
        <v>1.9300000000000095E-2</v>
      </c>
      <c r="AD30" s="136">
        <v>1.7101852218727176E-2</v>
      </c>
      <c r="AE30" s="50">
        <v>18289</v>
      </c>
      <c r="AF30" s="50">
        <v>139.81280819478252</v>
      </c>
      <c r="AG30" s="15">
        <f t="shared" si="6"/>
        <v>1.9283285961098962E-2</v>
      </c>
      <c r="AH30" s="15">
        <f t="shared" si="6"/>
        <v>1.7085174224099164E-2</v>
      </c>
      <c r="AI30" s="50"/>
      <c r="AJ30" s="50">
        <v>18607.335276505859</v>
      </c>
      <c r="AK30" s="50">
        <v>142.24636656078101</v>
      </c>
      <c r="AL30" s="15">
        <f t="shared" si="8"/>
        <v>-1.7108052914368566E-2</v>
      </c>
      <c r="AM30" s="52">
        <f t="shared" si="8"/>
        <v>-1.7108052914368455E-2</v>
      </c>
    </row>
    <row r="31" spans="1:39" x14ac:dyDescent="0.2">
      <c r="A31" s="178" t="s">
        <v>109</v>
      </c>
      <c r="B31" s="178" t="s">
        <v>110</v>
      </c>
      <c r="D31" s="61">
        <v>30220</v>
      </c>
      <c r="E31" s="66">
        <v>132.33933813706071</v>
      </c>
      <c r="F31" s="49"/>
      <c r="G31" s="81">
        <v>31527.35519886417</v>
      </c>
      <c r="H31" s="74">
        <v>137.708213125285</v>
      </c>
      <c r="I31" s="83"/>
      <c r="J31" s="96">
        <f t="shared" si="9"/>
        <v>-4.1467328629940736E-2</v>
      </c>
      <c r="K31" s="119">
        <f t="shared" si="9"/>
        <v>-3.8987325929062511E-2</v>
      </c>
      <c r="L31" s="96">
        <v>1.4638184532079768E-2</v>
      </c>
      <c r="M31" s="90">
        <f>INDEX('Pace of change parameters'!$E$20:$I$20,1,$B$6)</f>
        <v>1.2019795091496865E-2</v>
      </c>
      <c r="N31" s="101">
        <f>IF(INDEX('Pace of change parameters'!$E$28:$I$28,1,$B$6)=1,(1+L31)*D31,D31)</f>
        <v>30662.36593655945</v>
      </c>
      <c r="O31" s="87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0.45347761219958732</v>
      </c>
      <c r="P31" s="51">
        <v>2.4631504269843285E-2</v>
      </c>
      <c r="Q31" s="51">
        <v>2.1987325929062607E-2</v>
      </c>
      <c r="R31" s="9">
        <f>IF(INDEX('Pace of change parameters'!$E$29:$I$29,1,$B$6)=1,D31*(1+P31),D31)</f>
        <v>30964.364059034666</v>
      </c>
      <c r="S31" s="96">
        <f>IF(P31&lt;INDEX('Pace of change parameters'!$E$22:$I$22,1,$B$6),INDEX('Pace of change parameters'!$E$22:$I$22,1,$B$6),P31)</f>
        <v>2.4631504269843285E-2</v>
      </c>
      <c r="T31" s="125">
        <v>2.1987325929062607E-2</v>
      </c>
      <c r="U31" s="110">
        <f t="shared" si="3"/>
        <v>30964.364059034666</v>
      </c>
      <c r="V31" s="124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5">
        <f>MIN(S31, S31+(INDEX('Pace of change parameters'!$E$25:$I$25,1,$B$6)-S31)*(1-V31))</f>
        <v>2.4631504269843285E-2</v>
      </c>
      <c r="X31" s="125">
        <v>2.1987325929062607E-2</v>
      </c>
      <c r="Y31" s="101">
        <f t="shared" si="4"/>
        <v>30964.364059034666</v>
      </c>
      <c r="Z31" s="90">
        <v>0</v>
      </c>
      <c r="AA31" s="92">
        <f t="shared" si="7"/>
        <v>32540.456263087806</v>
      </c>
      <c r="AB31" s="92">
        <f>IF(INDEX('Pace of change parameters'!$E$27:$I$27,1,$B$6)=1,MAX(AA31,Y31),Y31)</f>
        <v>30964.364059034666</v>
      </c>
      <c r="AC31" s="90">
        <f t="shared" si="5"/>
        <v>2.4631504269843285E-2</v>
      </c>
      <c r="AD31" s="136">
        <v>2.1987325929062607E-2</v>
      </c>
      <c r="AE31" s="50">
        <v>30964</v>
      </c>
      <c r="AF31" s="50">
        <v>135.24753612586389</v>
      </c>
      <c r="AG31" s="15">
        <f t="shared" si="6"/>
        <v>2.4619457313037829E-2</v>
      </c>
      <c r="AH31" s="15">
        <f t="shared" si="6"/>
        <v>2.1975310060801556E-2</v>
      </c>
      <c r="AI31" s="50"/>
      <c r="AJ31" s="50">
        <v>32540.456263087806</v>
      </c>
      <c r="AK31" s="50">
        <v>142.13333335467195</v>
      </c>
      <c r="AL31" s="15">
        <f t="shared" si="8"/>
        <v>-4.8446040533121071E-2</v>
      </c>
      <c r="AM31" s="52">
        <f t="shared" si="8"/>
        <v>-4.8446040533121182E-2</v>
      </c>
    </row>
    <row r="32" spans="1:39" x14ac:dyDescent="0.2">
      <c r="A32" s="178" t="s">
        <v>111</v>
      </c>
      <c r="B32" s="178" t="s">
        <v>112</v>
      </c>
      <c r="D32" s="61">
        <v>30441</v>
      </c>
      <c r="E32" s="66">
        <v>187.19618588713334</v>
      </c>
      <c r="F32" s="49"/>
      <c r="G32" s="81">
        <v>23808.178999312375</v>
      </c>
      <c r="H32" s="74">
        <v>146.28990479495076</v>
      </c>
      <c r="I32" s="83"/>
      <c r="J32" s="96">
        <f t="shared" si="9"/>
        <v>0.27859421759552427</v>
      </c>
      <c r="K32" s="119">
        <f t="shared" si="9"/>
        <v>0.27962477075584569</v>
      </c>
      <c r="L32" s="96">
        <v>1.2835487970274784E-2</v>
      </c>
      <c r="M32" s="90">
        <f>INDEX('Pace of change parameters'!$E$20:$I$20,1,$B$6)</f>
        <v>1.2019795091496865E-2</v>
      </c>
      <c r="N32" s="101">
        <f>IF(INDEX('Pace of change parameters'!$E$28:$I$28,1,$B$6)=1,(1+L32)*D32,D32)</f>
        <v>30831.725089303134</v>
      </c>
      <c r="O32" s="87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1">
        <v>1.2835487970274784E-2</v>
      </c>
      <c r="Q32" s="51">
        <v>1.2019795091496865E-2</v>
      </c>
      <c r="R32" s="9">
        <f>IF(INDEX('Pace of change parameters'!$E$29:$I$29,1,$B$6)=1,D32*(1+P32),D32)</f>
        <v>30831.725089303134</v>
      </c>
      <c r="S32" s="96">
        <f>IF(P32&lt;INDEX('Pace of change parameters'!$E$22:$I$22,1,$B$6),INDEX('Pace of change parameters'!$E$22:$I$22,1,$B$6),P32)</f>
        <v>1.9300000000000001E-2</v>
      </c>
      <c r="T32" s="125">
        <v>1.8479100889321698E-2</v>
      </c>
      <c r="U32" s="110">
        <f t="shared" si="3"/>
        <v>31028.511300000002</v>
      </c>
      <c r="V32" s="124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0</v>
      </c>
      <c r="W32" s="125">
        <f>MIN(S32, S32+(INDEX('Pace of change parameters'!$E$25:$I$25,1,$B$6)-S32)*(1-V32))</f>
        <v>0.01</v>
      </c>
      <c r="X32" s="125">
        <v>9.1865906977484091E-3</v>
      </c>
      <c r="Y32" s="101">
        <f t="shared" si="4"/>
        <v>30745.41</v>
      </c>
      <c r="Z32" s="90">
        <v>0</v>
      </c>
      <c r="AA32" s="92">
        <f t="shared" si="7"/>
        <v>24573.231802799655</v>
      </c>
      <c r="AB32" s="92">
        <f>IF(INDEX('Pace of change parameters'!$E$27:$I$27,1,$B$6)=1,MAX(AA32,Y32),Y32)</f>
        <v>30745.41</v>
      </c>
      <c r="AC32" s="90">
        <f t="shared" si="5"/>
        <v>1.0000000000000009E-2</v>
      </c>
      <c r="AD32" s="136">
        <v>9.1865906977484091E-3</v>
      </c>
      <c r="AE32" s="50">
        <v>30745</v>
      </c>
      <c r="AF32" s="50">
        <v>188.9133613726049</v>
      </c>
      <c r="AG32" s="15">
        <f t="shared" si="6"/>
        <v>9.9865313228868491E-3</v>
      </c>
      <c r="AH32" s="15">
        <f t="shared" si="6"/>
        <v>9.1731328677118196E-3</v>
      </c>
      <c r="AI32" s="50"/>
      <c r="AJ32" s="50">
        <v>24573.231802799655</v>
      </c>
      <c r="AK32" s="50">
        <v>150.99078938543107</v>
      </c>
      <c r="AL32" s="15">
        <f t="shared" si="8"/>
        <v>0.25115818085015529</v>
      </c>
      <c r="AM32" s="52">
        <f t="shared" si="8"/>
        <v>0.25115818085015551</v>
      </c>
    </row>
    <row r="33" spans="1:39" x14ac:dyDescent="0.2">
      <c r="A33" s="178" t="s">
        <v>113</v>
      </c>
      <c r="B33" s="178" t="s">
        <v>114</v>
      </c>
      <c r="D33" s="61">
        <v>20316</v>
      </c>
      <c r="E33" s="66">
        <v>128.05342726752906</v>
      </c>
      <c r="F33" s="49"/>
      <c r="G33" s="81">
        <v>20654.41983558072</v>
      </c>
      <c r="H33" s="74">
        <v>129.87129446437982</v>
      </c>
      <c r="I33" s="83"/>
      <c r="J33" s="96">
        <f t="shared" si="9"/>
        <v>-1.6384862817484525E-2</v>
      </c>
      <c r="K33" s="119">
        <f t="shared" si="9"/>
        <v>-1.3997451895340518E-2</v>
      </c>
      <c r="L33" s="96">
        <v>1.4476149229303292E-2</v>
      </c>
      <c r="M33" s="90">
        <f>INDEX('Pace of change parameters'!$E$20:$I$20,1,$B$6)</f>
        <v>1.2019795091496865E-2</v>
      </c>
      <c r="N33" s="101">
        <f>IF(INDEX('Pace of change parameters'!$E$28:$I$28,1,$B$6)=1,(1+L33)*D33,D33)</f>
        <v>20610.097447742526</v>
      </c>
      <c r="O33" s="87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1">
        <v>1.4476149229303292E-2</v>
      </c>
      <c r="Q33" s="51">
        <v>1.2019795091496865E-2</v>
      </c>
      <c r="R33" s="9">
        <f>IF(INDEX('Pace of change parameters'!$E$29:$I$29,1,$B$6)=1,D33*(1+P33),D33)</f>
        <v>20610.097447742526</v>
      </c>
      <c r="S33" s="96">
        <f>IF(P33&lt;INDEX('Pace of change parameters'!$E$22:$I$22,1,$B$6),INDEX('Pace of change parameters'!$E$22:$I$22,1,$B$6),P33)</f>
        <v>1.9300000000000001E-2</v>
      </c>
      <c r="T33" s="125">
        <v>1.6831965857878384E-2</v>
      </c>
      <c r="U33" s="110">
        <f t="shared" si="3"/>
        <v>20708.098800000003</v>
      </c>
      <c r="V33" s="124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5">
        <f>MIN(S33, S33+(INDEX('Pace of change parameters'!$E$25:$I$25,1,$B$6)-S33)*(1-V33))</f>
        <v>1.9300000000000001E-2</v>
      </c>
      <c r="X33" s="125">
        <v>1.6831965857878384E-2</v>
      </c>
      <c r="Y33" s="101">
        <f t="shared" si="4"/>
        <v>20708.098800000003</v>
      </c>
      <c r="Z33" s="90">
        <v>0</v>
      </c>
      <c r="AA33" s="92">
        <f t="shared" si="7"/>
        <v>21318.129638840794</v>
      </c>
      <c r="AB33" s="92">
        <f>IF(INDEX('Pace of change parameters'!$E$27:$I$27,1,$B$6)=1,MAX(AA33,Y33),Y33)</f>
        <v>20708.098800000003</v>
      </c>
      <c r="AC33" s="90">
        <f t="shared" si="5"/>
        <v>1.9300000000000095E-2</v>
      </c>
      <c r="AD33" s="136">
        <v>1.6831965857878384E-2</v>
      </c>
      <c r="AE33" s="50">
        <v>20708</v>
      </c>
      <c r="AF33" s="50">
        <v>130.20819694656714</v>
      </c>
      <c r="AG33" s="15">
        <f t="shared" si="6"/>
        <v>1.9295136837960136E-2</v>
      </c>
      <c r="AH33" s="15">
        <f t="shared" si="6"/>
        <v>1.6827114471027249E-2</v>
      </c>
      <c r="AI33" s="50"/>
      <c r="AJ33" s="50">
        <v>21318.129638840794</v>
      </c>
      <c r="AK33" s="50">
        <v>134.04458289292216</v>
      </c>
      <c r="AL33" s="15">
        <f t="shared" si="8"/>
        <v>-2.8620223686470214E-2</v>
      </c>
      <c r="AM33" s="52">
        <f t="shared" si="8"/>
        <v>-2.8620223686470103E-2</v>
      </c>
    </row>
    <row r="34" spans="1:39" x14ac:dyDescent="0.2">
      <c r="A34" s="178" t="s">
        <v>115</v>
      </c>
      <c r="B34" s="178" t="s">
        <v>116</v>
      </c>
      <c r="D34" s="61">
        <v>72547</v>
      </c>
      <c r="E34" s="66">
        <v>142.64934415402968</v>
      </c>
      <c r="F34" s="49"/>
      <c r="G34" s="81">
        <v>76463.037039020928</v>
      </c>
      <c r="H34" s="74">
        <v>150.0485182396697</v>
      </c>
      <c r="I34" s="83"/>
      <c r="J34" s="96">
        <f t="shared" si="9"/>
        <v>-5.1214772400715369E-2</v>
      </c>
      <c r="K34" s="119">
        <f t="shared" si="9"/>
        <v>-4.931187706779927E-2</v>
      </c>
      <c r="L34" s="96">
        <v>1.4049514451452749E-2</v>
      </c>
      <c r="M34" s="90">
        <f>INDEX('Pace of change parameters'!$E$20:$I$20,1,$B$6)</f>
        <v>1.2019795091496865E-2</v>
      </c>
      <c r="N34" s="101">
        <f>IF(INDEX('Pace of change parameters'!$E$28:$I$28,1,$B$6)=1,(1+L34)*D34,D34)</f>
        <v>73566.250124909537</v>
      </c>
      <c r="O34" s="87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0.92319803481232932</v>
      </c>
      <c r="P34" s="51">
        <v>3.4382294477181441E-2</v>
      </c>
      <c r="Q34" s="51">
        <v>3.2311877067799255E-2</v>
      </c>
      <c r="R34" s="9">
        <f>IF(INDEX('Pace of change parameters'!$E$29:$I$29,1,$B$6)=1,D34*(1+P34),D34)</f>
        <v>75041.332317436085</v>
      </c>
      <c r="S34" s="96">
        <f>IF(P34&lt;INDEX('Pace of change parameters'!$E$22:$I$22,1,$B$6),INDEX('Pace of change parameters'!$E$22:$I$22,1,$B$6),P34)</f>
        <v>3.4382294477181441E-2</v>
      </c>
      <c r="T34" s="125">
        <v>3.2311877067799255E-2</v>
      </c>
      <c r="U34" s="110">
        <f t="shared" si="3"/>
        <v>75041.332317436085</v>
      </c>
      <c r="V34" s="124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5">
        <f>MIN(S34, S34+(INDEX('Pace of change parameters'!$E$25:$I$25,1,$B$6)-S34)*(1-V34))</f>
        <v>3.4382294477181441E-2</v>
      </c>
      <c r="X34" s="125">
        <v>3.2311877067799255E-2</v>
      </c>
      <c r="Y34" s="101">
        <f t="shared" si="4"/>
        <v>75041.332317436085</v>
      </c>
      <c r="Z34" s="90">
        <v>0</v>
      </c>
      <c r="AA34" s="92">
        <f t="shared" si="7"/>
        <v>78920.102774772662</v>
      </c>
      <c r="AB34" s="92">
        <f>IF(INDEX('Pace of change parameters'!$E$27:$I$27,1,$B$6)=1,MAX(AA34,Y34),Y34)</f>
        <v>75041.332317436085</v>
      </c>
      <c r="AC34" s="90">
        <f t="shared" si="5"/>
        <v>3.4382294477181441E-2</v>
      </c>
      <c r="AD34" s="136">
        <v>3.2311877067799255E-2</v>
      </c>
      <c r="AE34" s="50">
        <v>75041</v>
      </c>
      <c r="AF34" s="50">
        <v>147.25796009746398</v>
      </c>
      <c r="AG34" s="15">
        <f t="shared" si="6"/>
        <v>3.4377713757977491E-2</v>
      </c>
      <c r="AH34" s="15">
        <f t="shared" si="6"/>
        <v>3.230730551735328E-2</v>
      </c>
      <c r="AI34" s="50"/>
      <c r="AJ34" s="50">
        <v>78920.102774772662</v>
      </c>
      <c r="AK34" s="50">
        <v>154.87018223764647</v>
      </c>
      <c r="AL34" s="15">
        <f t="shared" si="8"/>
        <v>-4.9152277282799473E-2</v>
      </c>
      <c r="AM34" s="52">
        <f t="shared" si="8"/>
        <v>-4.9152277282799584E-2</v>
      </c>
    </row>
    <row r="35" spans="1:39" x14ac:dyDescent="0.2">
      <c r="A35" s="178" t="s">
        <v>117</v>
      </c>
      <c r="B35" s="178" t="s">
        <v>118</v>
      </c>
      <c r="D35" s="61">
        <v>32317</v>
      </c>
      <c r="E35" s="66">
        <v>156.41579674833423</v>
      </c>
      <c r="F35" s="49"/>
      <c r="G35" s="81">
        <v>34216.939453861218</v>
      </c>
      <c r="H35" s="74">
        <v>164.42251882798001</v>
      </c>
      <c r="I35" s="83"/>
      <c r="J35" s="96">
        <f t="shared" si="9"/>
        <v>-5.5526282718041831E-2</v>
      </c>
      <c r="K35" s="119">
        <f t="shared" si="9"/>
        <v>-4.8696018870885149E-2</v>
      </c>
      <c r="L35" s="96">
        <v>1.9338540010003236E-2</v>
      </c>
      <c r="M35" s="90">
        <f>INDEX('Pace of change parameters'!$E$20:$I$20,1,$B$6)</f>
        <v>1.2019795091496865E-2</v>
      </c>
      <c r="N35" s="101">
        <f>IF(INDEX('Pace of change parameters'!$E$28:$I$28,1,$B$6)=1,(1+L35)*D35,D35)</f>
        <v>32941.963597503272</v>
      </c>
      <c r="O35" s="87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0.89517926976997642</v>
      </c>
      <c r="P35" s="51">
        <v>3.9157058696565716E-2</v>
      </c>
      <c r="Q35" s="51">
        <v>3.1696018870885245E-2</v>
      </c>
      <c r="R35" s="9">
        <f>IF(INDEX('Pace of change parameters'!$E$29:$I$29,1,$B$6)=1,D35*(1+P35),D35)</f>
        <v>33582.438665896916</v>
      </c>
      <c r="S35" s="96">
        <f>IF(P35&lt;INDEX('Pace of change parameters'!$E$22:$I$22,1,$B$6),INDEX('Pace of change parameters'!$E$22:$I$22,1,$B$6),P35)</f>
        <v>3.9157058696565716E-2</v>
      </c>
      <c r="T35" s="125">
        <v>3.1696018870885245E-2</v>
      </c>
      <c r="U35" s="110">
        <f t="shared" si="3"/>
        <v>33582.438665896916</v>
      </c>
      <c r="V35" s="124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5">
        <f>MIN(S35, S35+(INDEX('Pace of change parameters'!$E$25:$I$25,1,$B$6)-S35)*(1-V35))</f>
        <v>3.9157058696565716E-2</v>
      </c>
      <c r="X35" s="125">
        <v>3.1696018870885245E-2</v>
      </c>
      <c r="Y35" s="101">
        <f t="shared" si="4"/>
        <v>33582.438665896916</v>
      </c>
      <c r="Z35" s="90">
        <v>0</v>
      </c>
      <c r="AA35" s="92">
        <f t="shared" si="7"/>
        <v>35316.467706596843</v>
      </c>
      <c r="AB35" s="92">
        <f>IF(INDEX('Pace of change parameters'!$E$27:$I$27,1,$B$6)=1,MAX(AA35,Y35),Y35)</f>
        <v>33582.438665896916</v>
      </c>
      <c r="AC35" s="90">
        <f t="shared" si="5"/>
        <v>3.9157058696565716E-2</v>
      </c>
      <c r="AD35" s="136">
        <v>3.1696018870885245E-2</v>
      </c>
      <c r="AE35" s="50">
        <v>33582</v>
      </c>
      <c r="AF35" s="50">
        <v>161.37144687433857</v>
      </c>
      <c r="AG35" s="15">
        <f t="shared" si="6"/>
        <v>3.9143484853173316E-2</v>
      </c>
      <c r="AH35" s="15">
        <f t="shared" si="6"/>
        <v>3.1682542486279441E-2</v>
      </c>
      <c r="AI35" s="50"/>
      <c r="AJ35" s="50">
        <v>35316.467706596843</v>
      </c>
      <c r="AK35" s="50">
        <v>169.70607743149267</v>
      </c>
      <c r="AL35" s="15">
        <f t="shared" si="8"/>
        <v>-4.9112151334230303E-2</v>
      </c>
      <c r="AM35" s="52">
        <f t="shared" si="8"/>
        <v>-4.9112151334230414E-2</v>
      </c>
    </row>
    <row r="36" spans="1:39" x14ac:dyDescent="0.2">
      <c r="A36" s="178" t="s">
        <v>119</v>
      </c>
      <c r="B36" s="178" t="s">
        <v>120</v>
      </c>
      <c r="D36" s="61">
        <v>37195</v>
      </c>
      <c r="E36" s="66">
        <v>148.82742717105592</v>
      </c>
      <c r="F36" s="49"/>
      <c r="G36" s="81">
        <v>33991.892251372999</v>
      </c>
      <c r="H36" s="74">
        <v>135.43345776363432</v>
      </c>
      <c r="I36" s="83"/>
      <c r="J36" s="96">
        <f t="shared" si="9"/>
        <v>9.4231522180046268E-2</v>
      </c>
      <c r="K36" s="119">
        <f t="shared" si="9"/>
        <v>9.8897049729007591E-2</v>
      </c>
      <c r="L36" s="96">
        <v>1.6334792547141985E-2</v>
      </c>
      <c r="M36" s="90">
        <f>INDEX('Pace of change parameters'!$E$20:$I$20,1,$B$6)</f>
        <v>1.2019795091496865E-2</v>
      </c>
      <c r="N36" s="101">
        <f>IF(INDEX('Pace of change parameters'!$E$28:$I$28,1,$B$6)=1,(1+L36)*D36,D36)</f>
        <v>37802.57260879095</v>
      </c>
      <c r="O36" s="87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1">
        <v>1.6334792547141985E-2</v>
      </c>
      <c r="Q36" s="51">
        <v>1.2019795091496865E-2</v>
      </c>
      <c r="R36" s="9">
        <f>IF(INDEX('Pace of change parameters'!$E$29:$I$29,1,$B$6)=1,D36*(1+P36),D36)</f>
        <v>37802.57260879095</v>
      </c>
      <c r="S36" s="96">
        <f>IF(P36&lt;INDEX('Pace of change parameters'!$E$22:$I$22,1,$B$6),INDEX('Pace of change parameters'!$E$22:$I$22,1,$B$6),P36)</f>
        <v>1.9300000000000001E-2</v>
      </c>
      <c r="T36" s="125">
        <v>1.4972413324042533E-2</v>
      </c>
      <c r="U36" s="110">
        <f t="shared" si="3"/>
        <v>37912.863500000007</v>
      </c>
      <c r="V36" s="124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0.11536955639907476</v>
      </c>
      <c r="W36" s="125">
        <f>MIN(S36, S36+(INDEX('Pace of change parameters'!$E$25:$I$25,1,$B$6)-S36)*(1-V36))</f>
        <v>1.1072936874511396E-2</v>
      </c>
      <c r="X36" s="125">
        <v>6.7802793938489536E-3</v>
      </c>
      <c r="Y36" s="101">
        <f t="shared" si="4"/>
        <v>37606.857887047452</v>
      </c>
      <c r="Z36" s="90">
        <v>0</v>
      </c>
      <c r="AA36" s="92">
        <f t="shared" si="7"/>
        <v>35084.18882993541</v>
      </c>
      <c r="AB36" s="92">
        <f>IF(INDEX('Pace of change parameters'!$E$27:$I$27,1,$B$6)=1,MAX(AA36,Y36),Y36)</f>
        <v>37606.857887047452</v>
      </c>
      <c r="AC36" s="90">
        <f t="shared" si="5"/>
        <v>1.1072936874511496E-2</v>
      </c>
      <c r="AD36" s="136">
        <v>6.7802793938489536E-3</v>
      </c>
      <c r="AE36" s="50">
        <v>37607</v>
      </c>
      <c r="AF36" s="50">
        <v>149.83708492754678</v>
      </c>
      <c r="AG36" s="15">
        <f t="shared" si="6"/>
        <v>1.1076757628713629E-2</v>
      </c>
      <c r="AH36" s="15">
        <f t="shared" si="6"/>
        <v>6.7840839264823316E-3</v>
      </c>
      <c r="AI36" s="50"/>
      <c r="AJ36" s="50">
        <v>35084.18882993541</v>
      </c>
      <c r="AK36" s="50">
        <v>139.78548092975032</v>
      </c>
      <c r="AL36" s="15">
        <f t="shared" si="8"/>
        <v>7.1907353545880293E-2</v>
      </c>
      <c r="AM36" s="52">
        <f t="shared" si="8"/>
        <v>7.1907353545880293E-2</v>
      </c>
    </row>
    <row r="37" spans="1:39" x14ac:dyDescent="0.2">
      <c r="A37" s="178" t="s">
        <v>121</v>
      </c>
      <c r="B37" s="178" t="s">
        <v>122</v>
      </c>
      <c r="D37" s="61">
        <v>37401</v>
      </c>
      <c r="E37" s="66">
        <v>140.86145649852526</v>
      </c>
      <c r="F37" s="49"/>
      <c r="G37" s="81">
        <v>39481.109148570242</v>
      </c>
      <c r="H37" s="74">
        <v>147.25638610619976</v>
      </c>
      <c r="I37" s="83"/>
      <c r="J37" s="96">
        <f t="shared" si="9"/>
        <v>-5.2686188241131804E-2</v>
      </c>
      <c r="K37" s="119">
        <f t="shared" si="9"/>
        <v>-4.3427180150017675E-2</v>
      </c>
      <c r="L37" s="96">
        <v>2.1911236929257116E-2</v>
      </c>
      <c r="M37" s="90">
        <f>INDEX('Pace of change parameters'!$E$20:$I$20,1,$B$6)</f>
        <v>1.2019795091496865E-2</v>
      </c>
      <c r="N37" s="101">
        <f>IF(INDEX('Pace of change parameters'!$E$28:$I$28,1,$B$6)=1,(1+L37)*D37,D37)</f>
        <v>38220.502172391149</v>
      </c>
      <c r="O37" s="87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0.65547091660402379</v>
      </c>
      <c r="P37" s="51">
        <v>3.6459439205021926E-2</v>
      </c>
      <c r="Q37" s="51">
        <v>2.6427180150017771E-2</v>
      </c>
      <c r="R37" s="9">
        <f>IF(INDEX('Pace of change parameters'!$E$29:$I$29,1,$B$6)=1,D37*(1+P37),D37)</f>
        <v>38764.619485707022</v>
      </c>
      <c r="S37" s="96">
        <f>IF(P37&lt;INDEX('Pace of change parameters'!$E$22:$I$22,1,$B$6),INDEX('Pace of change parameters'!$E$22:$I$22,1,$B$6),P37)</f>
        <v>3.6459439205021926E-2</v>
      </c>
      <c r="T37" s="125">
        <v>2.6427180150017771E-2</v>
      </c>
      <c r="U37" s="110">
        <f t="shared" si="3"/>
        <v>38764.619485707022</v>
      </c>
      <c r="V37" s="124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5">
        <f>MIN(S37, S37+(INDEX('Pace of change parameters'!$E$25:$I$25,1,$B$6)-S37)*(1-V37))</f>
        <v>3.6459439205021926E-2</v>
      </c>
      <c r="X37" s="125">
        <v>2.6427180150017771E-2</v>
      </c>
      <c r="Y37" s="101">
        <f t="shared" si="4"/>
        <v>38764.619485707022</v>
      </c>
      <c r="Z37" s="90">
        <v>0</v>
      </c>
      <c r="AA37" s="92">
        <f t="shared" si="7"/>
        <v>40749.796402634209</v>
      </c>
      <c r="AB37" s="92">
        <f>IF(INDEX('Pace of change parameters'!$E$27:$I$27,1,$B$6)=1,MAX(AA37,Y37),Y37)</f>
        <v>38764.619485707022</v>
      </c>
      <c r="AC37" s="90">
        <f t="shared" si="5"/>
        <v>3.6459439205021926E-2</v>
      </c>
      <c r="AD37" s="136">
        <v>2.6427180150017771E-2</v>
      </c>
      <c r="AE37" s="50">
        <v>38765</v>
      </c>
      <c r="AF37" s="50">
        <v>144.58544682535992</v>
      </c>
      <c r="AG37" s="15">
        <f t="shared" si="6"/>
        <v>3.6469613111948851E-2</v>
      </c>
      <c r="AH37" s="15">
        <f t="shared" si="6"/>
        <v>2.6437255580086028E-2</v>
      </c>
      <c r="AI37" s="50"/>
      <c r="AJ37" s="50">
        <v>40749.796402634209</v>
      </c>
      <c r="AK37" s="50">
        <v>151.98832763878013</v>
      </c>
      <c r="AL37" s="15">
        <f t="shared" si="8"/>
        <v>-4.8706903539422419E-2</v>
      </c>
      <c r="AM37" s="52">
        <f t="shared" si="8"/>
        <v>-4.870690353942253E-2</v>
      </c>
    </row>
    <row r="38" spans="1:39" x14ac:dyDescent="0.2">
      <c r="A38" s="178" t="s">
        <v>123</v>
      </c>
      <c r="B38" s="178" t="s">
        <v>124</v>
      </c>
      <c r="D38" s="61">
        <v>23190</v>
      </c>
      <c r="E38" s="66">
        <v>127.85637384552246</v>
      </c>
      <c r="F38" s="49"/>
      <c r="G38" s="81">
        <v>22468.531140682011</v>
      </c>
      <c r="H38" s="74">
        <v>123.45842463892194</v>
      </c>
      <c r="I38" s="83"/>
      <c r="J38" s="96">
        <f t="shared" si="9"/>
        <v>3.2110192464325449E-2</v>
      </c>
      <c r="K38" s="119">
        <f t="shared" si="9"/>
        <v>3.5622916941174143E-2</v>
      </c>
      <c r="L38" s="96">
        <v>1.5464143118702367E-2</v>
      </c>
      <c r="M38" s="90">
        <f>INDEX('Pace of change parameters'!$E$20:$I$20,1,$B$6)</f>
        <v>1.2019795091496865E-2</v>
      </c>
      <c r="N38" s="101">
        <f>IF(INDEX('Pace of change parameters'!$E$28:$I$28,1,$B$6)=1,(1+L38)*D38,D38)</f>
        <v>23548.613478922707</v>
      </c>
      <c r="O38" s="87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1">
        <v>1.5464143118702367E-2</v>
      </c>
      <c r="Q38" s="51">
        <v>1.2019795091496865E-2</v>
      </c>
      <c r="R38" s="9">
        <f>IF(INDEX('Pace of change parameters'!$E$29:$I$29,1,$B$6)=1,D38*(1+P38),D38)</f>
        <v>23548.613478922707</v>
      </c>
      <c r="S38" s="96">
        <f>IF(P38&lt;INDEX('Pace of change parameters'!$E$22:$I$22,1,$B$6),INDEX('Pace of change parameters'!$E$22:$I$22,1,$B$6),P38)</f>
        <v>1.9300000000000001E-2</v>
      </c>
      <c r="T38" s="125">
        <v>1.584264114796996E-2</v>
      </c>
      <c r="U38" s="110">
        <f t="shared" si="3"/>
        <v>23637.567000000003</v>
      </c>
      <c r="V38" s="124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5">
        <f>MIN(S38, S38+(INDEX('Pace of change parameters'!$E$25:$I$25,1,$B$6)-S38)*(1-V38))</f>
        <v>1.9300000000000001E-2</v>
      </c>
      <c r="X38" s="125">
        <v>1.584264114796996E-2</v>
      </c>
      <c r="Y38" s="101">
        <f t="shared" si="4"/>
        <v>23637.567000000003</v>
      </c>
      <c r="Z38" s="90">
        <v>0</v>
      </c>
      <c r="AA38" s="92">
        <f t="shared" si="7"/>
        <v>23190.535656017539</v>
      </c>
      <c r="AB38" s="92">
        <f>IF(INDEX('Pace of change parameters'!$E$27:$I$27,1,$B$6)=1,MAX(AA38,Y38),Y38)</f>
        <v>23637.567000000003</v>
      </c>
      <c r="AC38" s="90">
        <f t="shared" si="5"/>
        <v>1.9300000000000095E-2</v>
      </c>
      <c r="AD38" s="136">
        <v>1.584264114796996E-2</v>
      </c>
      <c r="AE38" s="50">
        <v>23638</v>
      </c>
      <c r="AF38" s="50">
        <v>129.88433571124196</v>
      </c>
      <c r="AG38" s="15">
        <f t="shared" si="6"/>
        <v>1.9318671841310975E-2</v>
      </c>
      <c r="AH38" s="15">
        <f t="shared" si="6"/>
        <v>1.5861249656350385E-2</v>
      </c>
      <c r="AI38" s="50"/>
      <c r="AJ38" s="50">
        <v>23190.535656017539</v>
      </c>
      <c r="AK38" s="50">
        <v>127.42564169852395</v>
      </c>
      <c r="AL38" s="15">
        <f t="shared" si="8"/>
        <v>1.9295127573577764E-2</v>
      </c>
      <c r="AM38" s="52">
        <f t="shared" si="8"/>
        <v>1.9295127573577542E-2</v>
      </c>
    </row>
    <row r="39" spans="1:39" x14ac:dyDescent="0.2">
      <c r="A39" s="178" t="s">
        <v>125</v>
      </c>
      <c r="B39" s="178" t="s">
        <v>126</v>
      </c>
      <c r="D39" s="61">
        <v>23849</v>
      </c>
      <c r="E39" s="66">
        <v>136.53016676219937</v>
      </c>
      <c r="F39" s="49"/>
      <c r="G39" s="81">
        <v>25262.095517832506</v>
      </c>
      <c r="H39" s="74">
        <v>143.5001775338728</v>
      </c>
      <c r="I39" s="83"/>
      <c r="J39" s="96">
        <f t="shared" si="9"/>
        <v>-5.5937383216487446E-2</v>
      </c>
      <c r="K39" s="119">
        <f t="shared" si="9"/>
        <v>-4.8571443544229598E-2</v>
      </c>
      <c r="L39" s="96">
        <v>1.9915962808817023E-2</v>
      </c>
      <c r="M39" s="90">
        <f>INDEX('Pace of change parameters'!$E$20:$I$20,1,$B$6)</f>
        <v>1.2019795091496865E-2</v>
      </c>
      <c r="N39" s="101">
        <f>IF(INDEX('Pace of change parameters'!$E$28:$I$28,1,$B$6)=1,(1+L39)*D39,D39)</f>
        <v>24323.975797027477</v>
      </c>
      <c r="O39" s="87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0.88951165533352683</v>
      </c>
      <c r="P39" s="51">
        <v>3.9620160743369714E-2</v>
      </c>
      <c r="Q39" s="51">
        <v>3.1571443544229583E-2</v>
      </c>
      <c r="R39" s="9">
        <f>IF(INDEX('Pace of change parameters'!$E$29:$I$29,1,$B$6)=1,D39*(1+P39),D39)</f>
        <v>24793.901213568624</v>
      </c>
      <c r="S39" s="96">
        <f>IF(P39&lt;INDEX('Pace of change parameters'!$E$22:$I$22,1,$B$6),INDEX('Pace of change parameters'!$E$22:$I$22,1,$B$6),P39)</f>
        <v>3.9620160743369714E-2</v>
      </c>
      <c r="T39" s="125">
        <v>3.1571443544229583E-2</v>
      </c>
      <c r="U39" s="110">
        <f t="shared" si="3"/>
        <v>24793.901213568624</v>
      </c>
      <c r="V39" s="124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5">
        <f>MIN(S39, S39+(INDEX('Pace of change parameters'!$E$25:$I$25,1,$B$6)-S39)*(1-V39))</f>
        <v>3.9620160743369714E-2</v>
      </c>
      <c r="X39" s="125">
        <v>3.1571443544229583E-2</v>
      </c>
      <c r="Y39" s="101">
        <f t="shared" si="4"/>
        <v>24793.901213568624</v>
      </c>
      <c r="Z39" s="90">
        <v>0</v>
      </c>
      <c r="AA39" s="92">
        <f t="shared" si="7"/>
        <v>26073.868522329798</v>
      </c>
      <c r="AB39" s="92">
        <f>IF(INDEX('Pace of change parameters'!$E$27:$I$27,1,$B$6)=1,MAX(AA39,Y39),Y39)</f>
        <v>24793.901213568624</v>
      </c>
      <c r="AC39" s="90">
        <f t="shared" si="5"/>
        <v>3.9620160743369714E-2</v>
      </c>
      <c r="AD39" s="136">
        <v>3.1571443544229583E-2</v>
      </c>
      <c r="AE39" s="50">
        <v>24794</v>
      </c>
      <c r="AF39" s="50">
        <v>140.8411823660191</v>
      </c>
      <c r="AG39" s="15">
        <f t="shared" si="6"/>
        <v>3.9624302905782116E-2</v>
      </c>
      <c r="AH39" s="15">
        <f t="shared" si="6"/>
        <v>3.15755536381086E-2</v>
      </c>
      <c r="AI39" s="50"/>
      <c r="AJ39" s="50">
        <v>26073.868522329798</v>
      </c>
      <c r="AK39" s="50">
        <v>148.11141693720484</v>
      </c>
      <c r="AL39" s="15">
        <f t="shared" si="8"/>
        <v>-4.9086253588864759E-2</v>
      </c>
      <c r="AM39" s="52">
        <f t="shared" si="8"/>
        <v>-4.908625358886487E-2</v>
      </c>
    </row>
    <row r="40" spans="1:39" x14ac:dyDescent="0.2">
      <c r="A40" s="178" t="s">
        <v>127</v>
      </c>
      <c r="B40" s="178" t="s">
        <v>128</v>
      </c>
      <c r="D40" s="61">
        <v>20878</v>
      </c>
      <c r="E40" s="66">
        <v>134.7699331837016</v>
      </c>
      <c r="F40" s="49"/>
      <c r="G40" s="81">
        <v>21817.683561429691</v>
      </c>
      <c r="H40" s="74">
        <v>140.75754019876433</v>
      </c>
      <c r="I40" s="83"/>
      <c r="J40" s="96">
        <f t="shared" si="9"/>
        <v>-4.3069813474190588E-2</v>
      </c>
      <c r="K40" s="119">
        <f t="shared" si="9"/>
        <v>-4.2538445944761527E-2</v>
      </c>
      <c r="L40" s="96">
        <v>1.258175297078945E-2</v>
      </c>
      <c r="M40" s="90">
        <f>INDEX('Pace of change parameters'!$E$20:$I$20,1,$B$6)</f>
        <v>1.2019795091496865E-2</v>
      </c>
      <c r="N40" s="101">
        <f>IF(INDEX('Pace of change parameters'!$E$28:$I$28,1,$B$6)=1,(1+L40)*D40,D40)</f>
        <v>21140.681838524142</v>
      </c>
      <c r="O40" s="87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0.61503752624412156</v>
      </c>
      <c r="P40" s="51">
        <v>2.6107910507620291E-2</v>
      </c>
      <c r="Q40" s="51">
        <v>2.5538445944761623E-2</v>
      </c>
      <c r="R40" s="9">
        <f>IF(INDEX('Pace of change parameters'!$E$29:$I$29,1,$B$6)=1,D40*(1+P40),D40)</f>
        <v>21423.080955578098</v>
      </c>
      <c r="S40" s="96">
        <f>IF(P40&lt;INDEX('Pace of change parameters'!$E$22:$I$22,1,$B$6),INDEX('Pace of change parameters'!$E$22:$I$22,1,$B$6),P40)</f>
        <v>2.6107910507620291E-2</v>
      </c>
      <c r="T40" s="125">
        <v>2.5538445944761623E-2</v>
      </c>
      <c r="U40" s="110">
        <f t="shared" si="3"/>
        <v>21423.080955578098</v>
      </c>
      <c r="V40" s="124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5">
        <f>MIN(S40, S40+(INDEX('Pace of change parameters'!$E$25:$I$25,1,$B$6)-S40)*(1-V40))</f>
        <v>2.6107910507620291E-2</v>
      </c>
      <c r="X40" s="125">
        <v>2.5538445944761623E-2</v>
      </c>
      <c r="Y40" s="101">
        <f t="shared" si="4"/>
        <v>21423.080955578098</v>
      </c>
      <c r="Z40" s="90">
        <v>0</v>
      </c>
      <c r="AA40" s="92">
        <f t="shared" si="7"/>
        <v>22518.773719343579</v>
      </c>
      <c r="AB40" s="92">
        <f>IF(INDEX('Pace of change parameters'!$E$27:$I$27,1,$B$6)=1,MAX(AA40,Y40),Y40)</f>
        <v>21423.080955578098</v>
      </c>
      <c r="AC40" s="90">
        <f t="shared" si="5"/>
        <v>2.6107910507620291E-2</v>
      </c>
      <c r="AD40" s="136">
        <v>2.5538445944761623E-2</v>
      </c>
      <c r="AE40" s="50">
        <v>21423</v>
      </c>
      <c r="AF40" s="50">
        <v>138.21122554958023</v>
      </c>
      <c r="AG40" s="15">
        <f t="shared" si="6"/>
        <v>2.6104032953347955E-2</v>
      </c>
      <c r="AH40" s="15">
        <f t="shared" si="6"/>
        <v>2.553457054243613E-2</v>
      </c>
      <c r="AI40" s="50"/>
      <c r="AJ40" s="50">
        <v>22518.773719343579</v>
      </c>
      <c r="AK40" s="50">
        <v>145.28064760417101</v>
      </c>
      <c r="AL40" s="15">
        <f t="shared" si="8"/>
        <v>-4.8660452518438535E-2</v>
      </c>
      <c r="AM40" s="52">
        <f t="shared" si="8"/>
        <v>-4.8660452518438646E-2</v>
      </c>
    </row>
    <row r="41" spans="1:39" x14ac:dyDescent="0.2">
      <c r="A41" s="178" t="s">
        <v>129</v>
      </c>
      <c r="B41" s="178" t="s">
        <v>130</v>
      </c>
      <c r="D41" s="61">
        <v>16243</v>
      </c>
      <c r="E41" s="66">
        <v>130.68716963008674</v>
      </c>
      <c r="F41" s="49"/>
      <c r="G41" s="81">
        <v>16338.205746273048</v>
      </c>
      <c r="H41" s="74">
        <v>131.19657383496443</v>
      </c>
      <c r="I41" s="83"/>
      <c r="J41" s="96">
        <f t="shared" si="9"/>
        <v>-5.8271849278654919E-3</v>
      </c>
      <c r="K41" s="119">
        <f t="shared" si="9"/>
        <v>-3.8827553951101823E-3</v>
      </c>
      <c r="L41" s="96">
        <v>1.3999130220637479E-2</v>
      </c>
      <c r="M41" s="90">
        <f>INDEX('Pace of change parameters'!$E$20:$I$20,1,$B$6)</f>
        <v>1.2019795091496865E-2</v>
      </c>
      <c r="N41" s="101">
        <f>IF(INDEX('Pace of change parameters'!$E$28:$I$28,1,$B$6)=1,(1+L41)*D41,D41)</f>
        <v>16470.387872173815</v>
      </c>
      <c r="O41" s="87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1">
        <v>1.3999130220637479E-2</v>
      </c>
      <c r="Q41" s="51">
        <v>1.2019795091496865E-2</v>
      </c>
      <c r="R41" s="9">
        <f>IF(INDEX('Pace of change parameters'!$E$29:$I$29,1,$B$6)=1,D41*(1+P41),D41)</f>
        <v>16470.387872173815</v>
      </c>
      <c r="S41" s="96">
        <f>IF(P41&lt;INDEX('Pace of change parameters'!$E$22:$I$22,1,$B$6),INDEX('Pace of change parameters'!$E$22:$I$22,1,$B$6),P41)</f>
        <v>1.9300000000000001E-2</v>
      </c>
      <c r="T41" s="125">
        <v>1.7310317526905816E-2</v>
      </c>
      <c r="U41" s="110">
        <f t="shared" si="3"/>
        <v>16556.4899</v>
      </c>
      <c r="V41" s="124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5">
        <f>MIN(S41, S41+(INDEX('Pace of change parameters'!$E$25:$I$25,1,$B$6)-S41)*(1-V41))</f>
        <v>1.9300000000000001E-2</v>
      </c>
      <c r="X41" s="125">
        <v>1.7310317526905816E-2</v>
      </c>
      <c r="Y41" s="101">
        <f t="shared" si="4"/>
        <v>16556.4899</v>
      </c>
      <c r="Z41" s="90">
        <v>0</v>
      </c>
      <c r="AA41" s="92">
        <f t="shared" si="7"/>
        <v>16863.218184666559</v>
      </c>
      <c r="AB41" s="92">
        <f>IF(INDEX('Pace of change parameters'!$E$27:$I$27,1,$B$6)=1,MAX(AA41,Y41),Y41)</f>
        <v>16556.4899</v>
      </c>
      <c r="AC41" s="90">
        <f t="shared" si="5"/>
        <v>1.9300000000000095E-2</v>
      </c>
      <c r="AD41" s="136">
        <v>1.7310317526905816E-2</v>
      </c>
      <c r="AE41" s="50">
        <v>16556</v>
      </c>
      <c r="AF41" s="50">
        <v>132.94547211263711</v>
      </c>
      <c r="AG41" s="15">
        <f t="shared" ref="AG41:AH72" si="10">AE41/D41 - 1</f>
        <v>1.9269839315397386E-2</v>
      </c>
      <c r="AH41" s="15">
        <f t="shared" si="10"/>
        <v>1.7280215716221736E-2</v>
      </c>
      <c r="AI41" s="50"/>
      <c r="AJ41" s="50">
        <v>16863.218184666559</v>
      </c>
      <c r="AK41" s="50">
        <v>135.41244883419324</v>
      </c>
      <c r="AL41" s="15">
        <f t="shared" si="8"/>
        <v>-1.8218241696351112E-2</v>
      </c>
      <c r="AM41" s="52">
        <f t="shared" si="8"/>
        <v>-1.8218241696351334E-2</v>
      </c>
    </row>
    <row r="42" spans="1:39" x14ac:dyDescent="0.2">
      <c r="A42" s="178" t="s">
        <v>131</v>
      </c>
      <c r="B42" s="178" t="s">
        <v>132</v>
      </c>
      <c r="D42" s="61">
        <v>28018</v>
      </c>
      <c r="E42" s="66">
        <v>142.20321695045814</v>
      </c>
      <c r="F42" s="49"/>
      <c r="G42" s="81">
        <v>27147.000735506525</v>
      </c>
      <c r="H42" s="74">
        <v>137.21836610739803</v>
      </c>
      <c r="I42" s="83"/>
      <c r="J42" s="96">
        <f t="shared" si="9"/>
        <v>3.2084548601874374E-2</v>
      </c>
      <c r="K42" s="119">
        <f t="shared" si="9"/>
        <v>3.6327869107248834E-2</v>
      </c>
      <c r="L42" s="96">
        <v>1.6180621211967283E-2</v>
      </c>
      <c r="M42" s="90">
        <f>INDEX('Pace of change parameters'!$E$20:$I$20,1,$B$6)</f>
        <v>1.2019795091496865E-2</v>
      </c>
      <c r="N42" s="101">
        <f>IF(INDEX('Pace of change parameters'!$E$28:$I$28,1,$B$6)=1,(1+L42)*D42,D42)</f>
        <v>28471.348645116901</v>
      </c>
      <c r="O42" s="87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1">
        <v>1.6180621211967283E-2</v>
      </c>
      <c r="Q42" s="51">
        <v>1.2019795091496865E-2</v>
      </c>
      <c r="R42" s="9">
        <f>IF(INDEX('Pace of change parameters'!$E$29:$I$29,1,$B$6)=1,D42*(1+P42),D42)</f>
        <v>28471.348645116901</v>
      </c>
      <c r="S42" s="96">
        <f>IF(P42&lt;INDEX('Pace of change parameters'!$E$22:$I$22,1,$B$6),INDEX('Pace of change parameters'!$E$22:$I$22,1,$B$6),P42)</f>
        <v>1.9300000000000001E-2</v>
      </c>
      <c r="T42" s="125">
        <v>1.5126401354183194E-2</v>
      </c>
      <c r="U42" s="110">
        <f t="shared" si="3"/>
        <v>28558.747400000004</v>
      </c>
      <c r="V42" s="124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5">
        <f>MIN(S42, S42+(INDEX('Pace of change parameters'!$E$25:$I$25,1,$B$6)-S42)*(1-V42))</f>
        <v>1.9300000000000001E-2</v>
      </c>
      <c r="X42" s="125">
        <v>1.5126401354183194E-2</v>
      </c>
      <c r="Y42" s="101">
        <f t="shared" si="4"/>
        <v>28558.747400000004</v>
      </c>
      <c r="Z42" s="90">
        <v>0</v>
      </c>
      <c r="AA42" s="92">
        <f t="shared" si="7"/>
        <v>28019.343345983805</v>
      </c>
      <c r="AB42" s="92">
        <f>IF(INDEX('Pace of change parameters'!$E$27:$I$27,1,$B$6)=1,MAX(AA42,Y42),Y42)</f>
        <v>28558.747400000004</v>
      </c>
      <c r="AC42" s="90">
        <f t="shared" si="5"/>
        <v>1.9300000000000095E-2</v>
      </c>
      <c r="AD42" s="136">
        <v>1.5126401354183194E-2</v>
      </c>
      <c r="AE42" s="50">
        <v>28559</v>
      </c>
      <c r="AF42" s="50">
        <v>144.35551668643888</v>
      </c>
      <c r="AG42" s="15">
        <f t="shared" si="10"/>
        <v>1.9309015632807514E-2</v>
      </c>
      <c r="AH42" s="15">
        <f t="shared" si="10"/>
        <v>1.5135380071820581E-2</v>
      </c>
      <c r="AI42" s="50"/>
      <c r="AJ42" s="50">
        <v>28019.343345983805</v>
      </c>
      <c r="AK42" s="50">
        <v>141.62774557667376</v>
      </c>
      <c r="AL42" s="15">
        <f t="shared" si="8"/>
        <v>1.9260146369331155E-2</v>
      </c>
      <c r="AM42" s="52">
        <f t="shared" si="8"/>
        <v>1.9260146369331155E-2</v>
      </c>
    </row>
    <row r="43" spans="1:39" x14ac:dyDescent="0.2">
      <c r="A43" s="178" t="s">
        <v>133</v>
      </c>
      <c r="B43" s="178" t="s">
        <v>134</v>
      </c>
      <c r="D43" s="61">
        <v>37887</v>
      </c>
      <c r="E43" s="66">
        <v>122.60229214306179</v>
      </c>
      <c r="F43" s="49"/>
      <c r="G43" s="81">
        <v>39886.57022661822</v>
      </c>
      <c r="H43" s="74">
        <v>128.44370535397218</v>
      </c>
      <c r="I43" s="83"/>
      <c r="J43" s="96">
        <f t="shared" si="9"/>
        <v>-5.0131415543064439E-2</v>
      </c>
      <c r="K43" s="119">
        <f t="shared" si="9"/>
        <v>-4.5478392224923003E-2</v>
      </c>
      <c r="L43" s="96">
        <v>1.6977272138359867E-2</v>
      </c>
      <c r="M43" s="90">
        <f>INDEX('Pace of change parameters'!$E$20:$I$20,1,$B$6)</f>
        <v>1.2019795091496865E-2</v>
      </c>
      <c r="N43" s="101">
        <f>IF(INDEX('Pace of change parameters'!$E$28:$I$28,1,$B$6)=1,(1+L43)*D43,D43)</f>
        <v>38530.217909506042</v>
      </c>
      <c r="O43" s="87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0.74879179707096655</v>
      </c>
      <c r="P43" s="51">
        <v>3.3516493304940553E-2</v>
      </c>
      <c r="Q43" s="51">
        <v>2.8478392224922988E-2</v>
      </c>
      <c r="R43" s="9">
        <f>IF(INDEX('Pace of change parameters'!$E$29:$I$29,1,$B$6)=1,D43*(1+P43),D43)</f>
        <v>39156.839381844286</v>
      </c>
      <c r="S43" s="96">
        <f>IF(P43&lt;INDEX('Pace of change parameters'!$E$22:$I$22,1,$B$6),INDEX('Pace of change parameters'!$E$22:$I$22,1,$B$6),P43)</f>
        <v>3.3516493304940553E-2</v>
      </c>
      <c r="T43" s="125">
        <v>2.8478392224922988E-2</v>
      </c>
      <c r="U43" s="110">
        <f t="shared" si="3"/>
        <v>39156.839381844286</v>
      </c>
      <c r="V43" s="124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5">
        <f>MIN(S43, S43+(INDEX('Pace of change parameters'!$E$25:$I$25,1,$B$6)-S43)*(1-V43))</f>
        <v>3.3516493304940553E-2</v>
      </c>
      <c r="X43" s="125">
        <v>2.8478392224922988E-2</v>
      </c>
      <c r="Y43" s="101">
        <f t="shared" si="4"/>
        <v>39156.839381844286</v>
      </c>
      <c r="Z43" s="90">
        <v>0</v>
      </c>
      <c r="AA43" s="92">
        <f t="shared" si="7"/>
        <v>41168.286580239714</v>
      </c>
      <c r="AB43" s="92">
        <f>IF(INDEX('Pace of change parameters'!$E$27:$I$27,1,$B$6)=1,MAX(AA43,Y43),Y43)</f>
        <v>39156.839381844286</v>
      </c>
      <c r="AC43" s="90">
        <f t="shared" si="5"/>
        <v>3.3516493304940553E-2</v>
      </c>
      <c r="AD43" s="136">
        <v>2.8478392224922988E-2</v>
      </c>
      <c r="AE43" s="50">
        <v>39157</v>
      </c>
      <c r="AF43" s="50">
        <v>126.09432553288531</v>
      </c>
      <c r="AG43" s="15">
        <f t="shared" si="10"/>
        <v>3.3520732705149436E-2</v>
      </c>
      <c r="AH43" s="15">
        <f t="shared" si="10"/>
        <v>2.8482610959253085E-2</v>
      </c>
      <c r="AI43" s="50"/>
      <c r="AJ43" s="50">
        <v>41168.286580239714</v>
      </c>
      <c r="AK43" s="50">
        <v>132.57111958729882</v>
      </c>
      <c r="AL43" s="15">
        <f t="shared" si="8"/>
        <v>-4.8855241432493979E-2</v>
      </c>
      <c r="AM43" s="52">
        <f t="shared" si="8"/>
        <v>-4.8855241432493979E-2</v>
      </c>
    </row>
    <row r="44" spans="1:39" x14ac:dyDescent="0.2">
      <c r="A44" s="178" t="s">
        <v>135</v>
      </c>
      <c r="B44" s="178" t="s">
        <v>136</v>
      </c>
      <c r="D44" s="61">
        <v>32075</v>
      </c>
      <c r="E44" s="66">
        <v>130.04933776031953</v>
      </c>
      <c r="F44" s="49"/>
      <c r="G44" s="81">
        <v>33646.179163549481</v>
      </c>
      <c r="H44" s="74">
        <v>135.63986977913942</v>
      </c>
      <c r="I44" s="83"/>
      <c r="J44" s="96">
        <f t="shared" si="9"/>
        <v>-4.6697105068370326E-2</v>
      </c>
      <c r="K44" s="119">
        <f t="shared" si="9"/>
        <v>-4.1215993703937248E-2</v>
      </c>
      <c r="L44" s="96">
        <v>1.783850520912944E-2</v>
      </c>
      <c r="M44" s="90">
        <f>INDEX('Pace of change parameters'!$E$20:$I$20,1,$B$6)</f>
        <v>1.2019795091496865E-2</v>
      </c>
      <c r="N44" s="101">
        <f>IF(INDEX('Pace of change parameters'!$E$28:$I$28,1,$B$6)=1,(1+L44)*D44,D44)</f>
        <v>32647.170054582828</v>
      </c>
      <c r="O44" s="87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0.55487192513488515</v>
      </c>
      <c r="P44" s="51">
        <v>3.0104827098413889E-2</v>
      </c>
      <c r="Q44" s="51">
        <v>2.4215993703937233E-2</v>
      </c>
      <c r="R44" s="9">
        <f>IF(INDEX('Pace of change parameters'!$E$29:$I$29,1,$B$6)=1,D44*(1+P44),D44)</f>
        <v>33040.612329181626</v>
      </c>
      <c r="S44" s="96">
        <f>IF(P44&lt;INDEX('Pace of change parameters'!$E$22:$I$22,1,$B$6),INDEX('Pace of change parameters'!$E$22:$I$22,1,$B$6),P44)</f>
        <v>3.0104827098413889E-2</v>
      </c>
      <c r="T44" s="125">
        <v>2.4215993703937233E-2</v>
      </c>
      <c r="U44" s="110">
        <f t="shared" si="3"/>
        <v>33040.612329181626</v>
      </c>
      <c r="V44" s="124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5">
        <f>MIN(S44, S44+(INDEX('Pace of change parameters'!$E$25:$I$25,1,$B$6)-S44)*(1-V44))</f>
        <v>3.0104827098413889E-2</v>
      </c>
      <c r="X44" s="125">
        <v>2.4215993703937233E-2</v>
      </c>
      <c r="Y44" s="101">
        <f t="shared" si="4"/>
        <v>33040.612329181626</v>
      </c>
      <c r="Z44" s="90">
        <v>0</v>
      </c>
      <c r="AA44" s="92">
        <f t="shared" si="7"/>
        <v>34727.366586428492</v>
      </c>
      <c r="AB44" s="92">
        <f>IF(INDEX('Pace of change parameters'!$E$27:$I$27,1,$B$6)=1,MAX(AA44,Y44),Y44)</f>
        <v>33040.612329181626</v>
      </c>
      <c r="AC44" s="90">
        <f t="shared" si="5"/>
        <v>3.0104827098413889E-2</v>
      </c>
      <c r="AD44" s="136">
        <v>2.4215993703937233E-2</v>
      </c>
      <c r="AE44" s="50">
        <v>33041</v>
      </c>
      <c r="AF44" s="50">
        <v>133.20017454545808</v>
      </c>
      <c r="AG44" s="15">
        <f t="shared" si="10"/>
        <v>3.011691348402179E-2</v>
      </c>
      <c r="AH44" s="15">
        <f t="shared" si="10"/>
        <v>2.4228010994915783E-2</v>
      </c>
      <c r="AI44" s="50"/>
      <c r="AJ44" s="50">
        <v>34727.366586428492</v>
      </c>
      <c r="AK44" s="50">
        <v>139.99852579571998</v>
      </c>
      <c r="AL44" s="15">
        <f t="shared" si="8"/>
        <v>-4.8560163127587264E-2</v>
      </c>
      <c r="AM44" s="52">
        <f t="shared" si="8"/>
        <v>-4.8560163127587264E-2</v>
      </c>
    </row>
    <row r="45" spans="1:39" x14ac:dyDescent="0.2">
      <c r="A45" s="178" t="s">
        <v>137</v>
      </c>
      <c r="B45" s="178" t="s">
        <v>138</v>
      </c>
      <c r="D45" s="61">
        <v>30191</v>
      </c>
      <c r="E45" s="66">
        <v>124.60683738354142</v>
      </c>
      <c r="F45" s="49"/>
      <c r="G45" s="81">
        <v>30187.503942727904</v>
      </c>
      <c r="H45" s="74">
        <v>123.71519284799163</v>
      </c>
      <c r="I45" s="83"/>
      <c r="J45" s="96">
        <f t="shared" si="9"/>
        <v>1.1581140589589367E-4</v>
      </c>
      <c r="K45" s="119">
        <f t="shared" si="9"/>
        <v>7.2072355466101801E-3</v>
      </c>
      <c r="L45" s="96">
        <v>1.9195625654263582E-2</v>
      </c>
      <c r="M45" s="90">
        <f>INDEX('Pace of change parameters'!$E$20:$I$20,1,$B$6)</f>
        <v>1.2019795091496865E-2</v>
      </c>
      <c r="N45" s="101">
        <f>IF(INDEX('Pace of change parameters'!$E$28:$I$28,1,$B$6)=1,(1+L45)*D45,D45)</f>
        <v>30770.535134127873</v>
      </c>
      <c r="O45" s="87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1">
        <v>1.9195625654263582E-2</v>
      </c>
      <c r="Q45" s="51">
        <v>1.2019795091496865E-2</v>
      </c>
      <c r="R45" s="9">
        <f>IF(INDEX('Pace of change parameters'!$E$29:$I$29,1,$B$6)=1,D45*(1+P45),D45)</f>
        <v>30770.535134127873</v>
      </c>
      <c r="S45" s="96">
        <f>IF(P45&lt;INDEX('Pace of change parameters'!$E$22:$I$22,1,$B$6),INDEX('Pace of change parameters'!$E$22:$I$22,1,$B$6),P45)</f>
        <v>1.9300000000000001E-2</v>
      </c>
      <c r="T45" s="125">
        <v>1.2123434570833647E-2</v>
      </c>
      <c r="U45" s="110">
        <f t="shared" si="3"/>
        <v>30773.686300000001</v>
      </c>
      <c r="V45" s="124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5">
        <f>MIN(S45, S45+(INDEX('Pace of change parameters'!$E$25:$I$25,1,$B$6)-S45)*(1-V45))</f>
        <v>1.9300000000000001E-2</v>
      </c>
      <c r="X45" s="125">
        <v>1.2123434570833647E-2</v>
      </c>
      <c r="Y45" s="101">
        <f t="shared" si="4"/>
        <v>30773.686300000001</v>
      </c>
      <c r="Z45" s="90">
        <v>0</v>
      </c>
      <c r="AA45" s="92">
        <f t="shared" si="7"/>
        <v>31157.550182817678</v>
      </c>
      <c r="AB45" s="92">
        <f>IF(INDEX('Pace of change parameters'!$E$27:$I$27,1,$B$6)=1,MAX(AA45,Y45),Y45)</f>
        <v>30773.686300000001</v>
      </c>
      <c r="AC45" s="90">
        <f t="shared" si="5"/>
        <v>1.9300000000000095E-2</v>
      </c>
      <c r="AD45" s="136">
        <v>1.2123434570833647E-2</v>
      </c>
      <c r="AE45" s="50">
        <v>30774</v>
      </c>
      <c r="AF45" s="50">
        <v>126.11878583692052</v>
      </c>
      <c r="AG45" s="15">
        <f t="shared" si="10"/>
        <v>1.9310390513729292E-2</v>
      </c>
      <c r="AH45" s="15">
        <f t="shared" si="10"/>
        <v>1.2133751928277592E-2</v>
      </c>
      <c r="AI45" s="50"/>
      <c r="AJ45" s="50">
        <v>31157.550182817678</v>
      </c>
      <c r="AK45" s="50">
        <v>127.69066090563095</v>
      </c>
      <c r="AL45" s="15">
        <f t="shared" si="8"/>
        <v>-1.2310023752419186E-2</v>
      </c>
      <c r="AM45" s="52">
        <f t="shared" si="8"/>
        <v>-1.2310023752419186E-2</v>
      </c>
    </row>
    <row r="46" spans="1:39" x14ac:dyDescent="0.2">
      <c r="A46" s="178" t="s">
        <v>139</v>
      </c>
      <c r="B46" s="178" t="s">
        <v>140</v>
      </c>
      <c r="D46" s="61">
        <v>12735</v>
      </c>
      <c r="E46" s="66">
        <v>122.30268185778068</v>
      </c>
      <c r="F46" s="49"/>
      <c r="G46" s="81">
        <v>12819.636882299601</v>
      </c>
      <c r="H46" s="74">
        <v>122.87865600312942</v>
      </c>
      <c r="I46" s="83"/>
      <c r="J46" s="96">
        <f t="shared" si="9"/>
        <v>-6.6021278977458353E-3</v>
      </c>
      <c r="K46" s="119">
        <f t="shared" si="9"/>
        <v>-4.6873408619807488E-3</v>
      </c>
      <c r="L46" s="96">
        <v>1.3970476120718223E-2</v>
      </c>
      <c r="M46" s="90">
        <f>INDEX('Pace of change parameters'!$E$20:$I$20,1,$B$6)</f>
        <v>1.2019795091496865E-2</v>
      </c>
      <c r="N46" s="101">
        <f>IF(INDEX('Pace of change parameters'!$E$28:$I$28,1,$B$6)=1,(1+L46)*D46,D46)</f>
        <v>12912.914013397347</v>
      </c>
      <c r="O46" s="87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1">
        <v>1.3970476120718223E-2</v>
      </c>
      <c r="Q46" s="51">
        <v>1.2019795091496865E-2</v>
      </c>
      <c r="R46" s="9">
        <f>IF(INDEX('Pace of change parameters'!$E$29:$I$29,1,$B$6)=1,D46*(1+P46),D46)</f>
        <v>12912.914013397347</v>
      </c>
      <c r="S46" s="96">
        <f>IF(P46&lt;INDEX('Pace of change parameters'!$E$22:$I$22,1,$B$6),INDEX('Pace of change parameters'!$E$22:$I$22,1,$B$6),P46)</f>
        <v>1.9300000000000001E-2</v>
      </c>
      <c r="T46" s="125">
        <v>1.733906600841828E-2</v>
      </c>
      <c r="U46" s="110">
        <f t="shared" si="3"/>
        <v>12980.785500000002</v>
      </c>
      <c r="V46" s="124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5">
        <f>MIN(S46, S46+(INDEX('Pace of change parameters'!$E$25:$I$25,1,$B$6)-S46)*(1-V46))</f>
        <v>1.9300000000000001E-2</v>
      </c>
      <c r="X46" s="125">
        <v>1.733906600841828E-2</v>
      </c>
      <c r="Y46" s="101">
        <f t="shared" si="4"/>
        <v>12980.785500000002</v>
      </c>
      <c r="Z46" s="90">
        <v>0</v>
      </c>
      <c r="AA46" s="92">
        <f t="shared" si="7"/>
        <v>13231.583513613801</v>
      </c>
      <c r="AB46" s="92">
        <f>IF(INDEX('Pace of change parameters'!$E$27:$I$27,1,$B$6)=1,MAX(AA46,Y46),Y46)</f>
        <v>12980.785500000002</v>
      </c>
      <c r="AC46" s="90">
        <f t="shared" si="5"/>
        <v>1.9300000000000095E-2</v>
      </c>
      <c r="AD46" s="136">
        <v>1.733906600841828E-2</v>
      </c>
      <c r="AE46" s="50">
        <v>12981</v>
      </c>
      <c r="AF46" s="50">
        <v>124.42535215478696</v>
      </c>
      <c r="AG46" s="15">
        <f t="shared" si="10"/>
        <v>1.9316843345111856E-2</v>
      </c>
      <c r="AH46" s="15">
        <f t="shared" si="10"/>
        <v>1.7355876950226001E-2</v>
      </c>
      <c r="AI46" s="50"/>
      <c r="AJ46" s="50">
        <v>13231.583513613801</v>
      </c>
      <c r="AK46" s="50">
        <v>126.82724275840619</v>
      </c>
      <c r="AL46" s="15">
        <f t="shared" si="8"/>
        <v>-1.8938286060468768E-2</v>
      </c>
      <c r="AM46" s="52">
        <f t="shared" si="8"/>
        <v>-1.8938286060468879E-2</v>
      </c>
    </row>
    <row r="47" spans="1:39" x14ac:dyDescent="0.2">
      <c r="A47" s="178" t="s">
        <v>141</v>
      </c>
      <c r="B47" s="178" t="s">
        <v>142</v>
      </c>
      <c r="D47" s="61">
        <v>26552</v>
      </c>
      <c r="E47" s="66">
        <v>121.95381446658739</v>
      </c>
      <c r="F47" s="49"/>
      <c r="G47" s="81">
        <v>27189.284349276724</v>
      </c>
      <c r="H47" s="74">
        <v>123.96132495198664</v>
      </c>
      <c r="I47" s="83"/>
      <c r="J47" s="96">
        <f t="shared" si="9"/>
        <v>-2.3438805563621878E-2</v>
      </c>
      <c r="K47" s="119">
        <f t="shared" si="9"/>
        <v>-1.6194651728487219E-2</v>
      </c>
      <c r="L47" s="96">
        <v>1.9526981657593812E-2</v>
      </c>
      <c r="M47" s="90">
        <f>INDEX('Pace of change parameters'!$E$20:$I$20,1,$B$6)</f>
        <v>1.2019795091496865E-2</v>
      </c>
      <c r="N47" s="101">
        <f>IF(INDEX('Pace of change parameters'!$E$28:$I$28,1,$B$6)=1,(1+L47)*D47,D47)</f>
        <v>27070.48041697243</v>
      </c>
      <c r="O47" s="87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1">
        <v>1.9526981657593812E-2</v>
      </c>
      <c r="Q47" s="51">
        <v>1.2019795091496865E-2</v>
      </c>
      <c r="R47" s="9">
        <f>IF(INDEX('Pace of change parameters'!$E$29:$I$29,1,$B$6)=1,D47*(1+P47),D47)</f>
        <v>27070.48041697243</v>
      </c>
      <c r="S47" s="96">
        <f>IF(P47&lt;INDEX('Pace of change parameters'!$E$22:$I$22,1,$B$6),INDEX('Pace of change parameters'!$E$22:$I$22,1,$B$6),P47)</f>
        <v>1.9526981657593812E-2</v>
      </c>
      <c r="T47" s="125">
        <v>1.2019795091496865E-2</v>
      </c>
      <c r="U47" s="110">
        <f t="shared" si="3"/>
        <v>27070.48041697243</v>
      </c>
      <c r="V47" s="124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5">
        <f>MIN(S47, S47+(INDEX('Pace of change parameters'!$E$25:$I$25,1,$B$6)-S47)*(1-V47))</f>
        <v>1.9526981657593812E-2</v>
      </c>
      <c r="X47" s="125">
        <v>1.2019795091496865E-2</v>
      </c>
      <c r="Y47" s="101">
        <f t="shared" si="4"/>
        <v>27070.48041697243</v>
      </c>
      <c r="Z47" s="90">
        <v>0</v>
      </c>
      <c r="AA47" s="92">
        <f t="shared" si="7"/>
        <v>28062.985702783335</v>
      </c>
      <c r="AB47" s="92">
        <f>IF(INDEX('Pace of change parameters'!$E$27:$I$27,1,$B$6)=1,MAX(AA47,Y47),Y47)</f>
        <v>27070.48041697243</v>
      </c>
      <c r="AC47" s="90">
        <f t="shared" si="5"/>
        <v>1.9526981657593812E-2</v>
      </c>
      <c r="AD47" s="136">
        <v>1.2019795091496865E-2</v>
      </c>
      <c r="AE47" s="50">
        <v>27070</v>
      </c>
      <c r="AF47" s="50">
        <v>123.41748401110613</v>
      </c>
      <c r="AG47" s="15">
        <f t="shared" si="10"/>
        <v>1.9508888219343268E-2</v>
      </c>
      <c r="AH47" s="15">
        <f t="shared" si="10"/>
        <v>1.2001834882497731E-2</v>
      </c>
      <c r="AI47" s="50"/>
      <c r="AJ47" s="50">
        <v>28062.985702783335</v>
      </c>
      <c r="AK47" s="50">
        <v>127.94470222671451</v>
      </c>
      <c r="AL47" s="15">
        <f t="shared" si="8"/>
        <v>-3.5384178764872098E-2</v>
      </c>
      <c r="AM47" s="52">
        <f t="shared" si="8"/>
        <v>-3.5384178764871987E-2</v>
      </c>
    </row>
    <row r="48" spans="1:39" x14ac:dyDescent="0.2">
      <c r="A48" s="178" t="s">
        <v>143</v>
      </c>
      <c r="B48" s="178" t="s">
        <v>144</v>
      </c>
      <c r="D48" s="61">
        <v>34786</v>
      </c>
      <c r="E48" s="66">
        <v>133.40149393024262</v>
      </c>
      <c r="F48" s="49"/>
      <c r="G48" s="81">
        <v>33388.937585976149</v>
      </c>
      <c r="H48" s="74">
        <v>127.69312033105865</v>
      </c>
      <c r="I48" s="83"/>
      <c r="J48" s="96">
        <f t="shared" si="9"/>
        <v>4.1842074502263849E-2</v>
      </c>
      <c r="K48" s="119">
        <f t="shared" si="9"/>
        <v>4.4703846099025446E-2</v>
      </c>
      <c r="L48" s="96">
        <v>1.4799649712301077E-2</v>
      </c>
      <c r="M48" s="90">
        <f>INDEX('Pace of change parameters'!$E$20:$I$20,1,$B$6)</f>
        <v>1.2019795091496865E-2</v>
      </c>
      <c r="N48" s="101">
        <f>IF(INDEX('Pace of change parameters'!$E$28:$I$28,1,$B$6)=1,(1+L48)*D48,D48)</f>
        <v>35300.820614892102</v>
      </c>
      <c r="O48" s="87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1">
        <v>1.4799649712301077E-2</v>
      </c>
      <c r="Q48" s="51">
        <v>1.2019795091496865E-2</v>
      </c>
      <c r="R48" s="9">
        <f>IF(INDEX('Pace of change parameters'!$E$29:$I$29,1,$B$6)=1,D48*(1+P48),D48)</f>
        <v>35300.820614892102</v>
      </c>
      <c r="S48" s="96">
        <f>IF(P48&lt;INDEX('Pace of change parameters'!$E$22:$I$22,1,$B$6),INDEX('Pace of change parameters'!$E$22:$I$22,1,$B$6),P48)</f>
        <v>1.9300000000000001E-2</v>
      </c>
      <c r="T48" s="125">
        <v>1.6507817507831479E-2</v>
      </c>
      <c r="U48" s="110">
        <f t="shared" si="3"/>
        <v>35457.3698</v>
      </c>
      <c r="V48" s="124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5">
        <f>MIN(S48, S48+(INDEX('Pace of change parameters'!$E$25:$I$25,1,$B$6)-S48)*(1-V48))</f>
        <v>1.9300000000000001E-2</v>
      </c>
      <c r="X48" s="125">
        <v>1.6507817507831479E-2</v>
      </c>
      <c r="Y48" s="101">
        <f t="shared" si="4"/>
        <v>35457.3698</v>
      </c>
      <c r="Z48" s="90">
        <v>0</v>
      </c>
      <c r="AA48" s="92">
        <f t="shared" si="7"/>
        <v>34461.858799578855</v>
      </c>
      <c r="AB48" s="92">
        <f>IF(INDEX('Pace of change parameters'!$E$27:$I$27,1,$B$6)=1,MAX(AA48,Y48),Y48)</f>
        <v>35457.3698</v>
      </c>
      <c r="AC48" s="90">
        <f t="shared" si="5"/>
        <v>1.9300000000000095E-2</v>
      </c>
      <c r="AD48" s="136">
        <v>1.6507817507831479E-2</v>
      </c>
      <c r="AE48" s="50">
        <v>35457</v>
      </c>
      <c r="AF48" s="50">
        <v>135.60224717901812</v>
      </c>
      <c r="AG48" s="15">
        <f t="shared" si="10"/>
        <v>1.9289369286494606E-2</v>
      </c>
      <c r="AH48" s="15">
        <f t="shared" si="10"/>
        <v>1.649721591518527E-2</v>
      </c>
      <c r="AI48" s="50"/>
      <c r="AJ48" s="50">
        <v>34461.858799578855</v>
      </c>
      <c r="AK48" s="50">
        <v>131.79641524068344</v>
      </c>
      <c r="AL48" s="15">
        <f t="shared" si="8"/>
        <v>2.8876596767708484E-2</v>
      </c>
      <c r="AM48" s="52">
        <f t="shared" si="8"/>
        <v>2.8876596767708484E-2</v>
      </c>
    </row>
    <row r="49" spans="1:39" x14ac:dyDescent="0.2">
      <c r="A49" s="178" t="s">
        <v>145</v>
      </c>
      <c r="B49" s="178" t="s">
        <v>146</v>
      </c>
      <c r="D49" s="61">
        <v>13634</v>
      </c>
      <c r="E49" s="66">
        <v>121.66634927586396</v>
      </c>
      <c r="F49" s="49"/>
      <c r="G49" s="81">
        <v>14286.636197524233</v>
      </c>
      <c r="H49" s="74">
        <v>127.40825131350103</v>
      </c>
      <c r="I49" s="83"/>
      <c r="J49" s="96">
        <f t="shared" si="9"/>
        <v>-4.5681585819153825E-2</v>
      </c>
      <c r="K49" s="119">
        <f t="shared" si="9"/>
        <v>-4.5066955856010615E-2</v>
      </c>
      <c r="L49" s="96">
        <v>1.2671587700875619E-2</v>
      </c>
      <c r="M49" s="90">
        <f>INDEX('Pace of change parameters'!$E$20:$I$20,1,$B$6)</f>
        <v>1.2019795091496865E-2</v>
      </c>
      <c r="N49" s="101">
        <f>IF(INDEX('Pace of change parameters'!$E$28:$I$28,1,$B$6)=1,(1+L49)*D49,D49)</f>
        <v>13806.764426713738</v>
      </c>
      <c r="O49" s="87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0.73007330146889771</v>
      </c>
      <c r="P49" s="51">
        <v>2.8729083659264854E-2</v>
      </c>
      <c r="Q49" s="51">
        <v>2.8066955856010711E-2</v>
      </c>
      <c r="R49" s="9">
        <f>IF(INDEX('Pace of change parameters'!$E$29:$I$29,1,$B$6)=1,D49*(1+P49),D49)</f>
        <v>14025.692326610417</v>
      </c>
      <c r="S49" s="96">
        <f>IF(P49&lt;INDEX('Pace of change parameters'!$E$22:$I$22,1,$B$6),INDEX('Pace of change parameters'!$E$22:$I$22,1,$B$6),P49)</f>
        <v>2.8729083659264854E-2</v>
      </c>
      <c r="T49" s="125">
        <v>2.8066955856010711E-2</v>
      </c>
      <c r="U49" s="110">
        <f t="shared" si="3"/>
        <v>14025.692326610417</v>
      </c>
      <c r="V49" s="124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5">
        <f>MIN(S49, S49+(INDEX('Pace of change parameters'!$E$25:$I$25,1,$B$6)-S49)*(1-V49))</f>
        <v>2.8729083659264854E-2</v>
      </c>
      <c r="X49" s="125">
        <v>2.8066955856010711E-2</v>
      </c>
      <c r="Y49" s="101">
        <f t="shared" si="4"/>
        <v>14025.692326610417</v>
      </c>
      <c r="Z49" s="90">
        <v>0</v>
      </c>
      <c r="AA49" s="92">
        <f t="shared" si="7"/>
        <v>14745.723432866105</v>
      </c>
      <c r="AB49" s="92">
        <f>IF(INDEX('Pace of change parameters'!$E$27:$I$27,1,$B$6)=1,MAX(AA49,Y49),Y49)</f>
        <v>14025.692326610417</v>
      </c>
      <c r="AC49" s="90">
        <f t="shared" si="5"/>
        <v>2.8729083659264854E-2</v>
      </c>
      <c r="AD49" s="136">
        <v>2.8066955856010711E-2</v>
      </c>
      <c r="AE49" s="50">
        <v>14026</v>
      </c>
      <c r="AF49" s="50">
        <v>125.08389716207962</v>
      </c>
      <c r="AG49" s="15">
        <f t="shared" si="10"/>
        <v>2.8751650286049646E-2</v>
      </c>
      <c r="AH49" s="15">
        <f t="shared" si="10"/>
        <v>2.8089507958086068E-2</v>
      </c>
      <c r="AI49" s="50"/>
      <c r="AJ49" s="50">
        <v>14745.723432866105</v>
      </c>
      <c r="AK49" s="50">
        <v>131.50239223278851</v>
      </c>
      <c r="AL49" s="15">
        <f t="shared" si="8"/>
        <v>-4.8808960519491684E-2</v>
      </c>
      <c r="AM49" s="52">
        <f t="shared" si="8"/>
        <v>-4.8808960519491684E-2</v>
      </c>
    </row>
    <row r="50" spans="1:39" x14ac:dyDescent="0.2">
      <c r="A50" s="178" t="s">
        <v>147</v>
      </c>
      <c r="B50" s="178" t="s">
        <v>148</v>
      </c>
      <c r="D50" s="61">
        <v>46076</v>
      </c>
      <c r="E50" s="66">
        <v>140.85406000512583</v>
      </c>
      <c r="F50" s="49"/>
      <c r="G50" s="81">
        <v>43512.038365734064</v>
      </c>
      <c r="H50" s="74">
        <v>132.27151698229599</v>
      </c>
      <c r="I50" s="83"/>
      <c r="J50" s="96">
        <f t="shared" si="9"/>
        <v>5.8925339528222764E-2</v>
      </c>
      <c r="K50" s="119">
        <f t="shared" si="9"/>
        <v>6.4885798686187046E-2</v>
      </c>
      <c r="L50" s="96">
        <v>1.7716233197682563E-2</v>
      </c>
      <c r="M50" s="90">
        <f>INDEX('Pace of change parameters'!$E$20:$I$20,1,$B$6)</f>
        <v>1.2019795091496865E-2</v>
      </c>
      <c r="N50" s="101">
        <f>IF(INDEX('Pace of change parameters'!$E$28:$I$28,1,$B$6)=1,(1+L50)*D50,D50)</f>
        <v>46892.293160816422</v>
      </c>
      <c r="O50" s="87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1">
        <v>1.7716233197682563E-2</v>
      </c>
      <c r="Q50" s="51">
        <v>1.2019795091496865E-2</v>
      </c>
      <c r="R50" s="9">
        <f>IF(INDEX('Pace of change parameters'!$E$29:$I$29,1,$B$6)=1,D50*(1+P50),D50)</f>
        <v>46892.293160816422</v>
      </c>
      <c r="S50" s="96">
        <f>IF(P50&lt;INDEX('Pace of change parameters'!$E$22:$I$22,1,$B$6),INDEX('Pace of change parameters'!$E$22:$I$22,1,$B$6),P50)</f>
        <v>1.9300000000000001E-2</v>
      </c>
      <c r="T50" s="125">
        <v>1.3594697114743592E-2</v>
      </c>
      <c r="U50" s="110">
        <f t="shared" si="3"/>
        <v>46965.266800000005</v>
      </c>
      <c r="V50" s="124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0.82149320943554482</v>
      </c>
      <c r="W50" s="125">
        <f>MIN(S50, S50+(INDEX('Pace of change parameters'!$E$25:$I$25,1,$B$6)-S50)*(1-V50))</f>
        <v>1.7639886847750568E-2</v>
      </c>
      <c r="X50" s="125">
        <v>1.1943876073116311E-2</v>
      </c>
      <c r="Y50" s="101">
        <f t="shared" si="4"/>
        <v>46888.775426396955</v>
      </c>
      <c r="Z50" s="90">
        <v>0</v>
      </c>
      <c r="AA50" s="92">
        <f t="shared" si="7"/>
        <v>44910.255631242369</v>
      </c>
      <c r="AB50" s="92">
        <f>IF(INDEX('Pace of change parameters'!$E$27:$I$27,1,$B$6)=1,MAX(AA50,Y50),Y50)</f>
        <v>46888.775426396955</v>
      </c>
      <c r="AC50" s="90">
        <f t="shared" si="5"/>
        <v>1.763988684775053E-2</v>
      </c>
      <c r="AD50" s="136">
        <v>1.1943876073116311E-2</v>
      </c>
      <c r="AE50" s="50">
        <v>46889</v>
      </c>
      <c r="AF50" s="50">
        <v>142.53708611975861</v>
      </c>
      <c r="AG50" s="15">
        <f t="shared" si="10"/>
        <v>1.7644760829933048E-2</v>
      </c>
      <c r="AH50" s="15">
        <f t="shared" si="10"/>
        <v>1.1948722774278053E-2</v>
      </c>
      <c r="AI50" s="50"/>
      <c r="AJ50" s="50">
        <v>44910.255631242369</v>
      </c>
      <c r="AK50" s="50">
        <v>136.52193423981674</v>
      </c>
      <c r="AL50" s="15">
        <f t="shared" si="8"/>
        <v>4.4059966725753741E-2</v>
      </c>
      <c r="AM50" s="52">
        <f t="shared" si="8"/>
        <v>4.4059966725753741E-2</v>
      </c>
    </row>
    <row r="51" spans="1:39" x14ac:dyDescent="0.2">
      <c r="A51" s="178" t="s">
        <v>149</v>
      </c>
      <c r="B51" s="178" t="s">
        <v>150</v>
      </c>
      <c r="D51" s="61">
        <v>46497</v>
      </c>
      <c r="E51" s="66">
        <v>138.50093422293403</v>
      </c>
      <c r="F51" s="49"/>
      <c r="G51" s="81">
        <v>46501.937920979937</v>
      </c>
      <c r="H51" s="74">
        <v>138.24283629395188</v>
      </c>
      <c r="I51" s="83"/>
      <c r="J51" s="96">
        <f t="shared" si="9"/>
        <v>-1.0618742359358446E-4</v>
      </c>
      <c r="K51" s="119">
        <f t="shared" si="9"/>
        <v>1.8669895374061607E-3</v>
      </c>
      <c r="L51" s="96">
        <v>1.4016901302810414E-2</v>
      </c>
      <c r="M51" s="90">
        <f>INDEX('Pace of change parameters'!$E$20:$I$20,1,$B$6)</f>
        <v>1.2019795091496865E-2</v>
      </c>
      <c r="N51" s="101">
        <f>IF(INDEX('Pace of change parameters'!$E$28:$I$28,1,$B$6)=1,(1+L51)*D51,D51)</f>
        <v>47148.743859876777</v>
      </c>
      <c r="O51" s="87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1">
        <v>1.4016901302810414E-2</v>
      </c>
      <c r="Q51" s="51">
        <v>1.2019795091496865E-2</v>
      </c>
      <c r="R51" s="9">
        <f>IF(INDEX('Pace of change parameters'!$E$29:$I$29,1,$B$6)=1,D51*(1+P51),D51)</f>
        <v>47148.743859876777</v>
      </c>
      <c r="S51" s="96">
        <f>IF(P51&lt;INDEX('Pace of change parameters'!$E$22:$I$22,1,$B$6),INDEX('Pace of change parameters'!$E$22:$I$22,1,$B$6),P51)</f>
        <v>1.9300000000000001E-2</v>
      </c>
      <c r="T51" s="125">
        <v>1.7292488726197375E-2</v>
      </c>
      <c r="U51" s="110">
        <f t="shared" si="3"/>
        <v>47394.392100000005</v>
      </c>
      <c r="V51" s="124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5">
        <f>MIN(S51, S51+(INDEX('Pace of change parameters'!$E$25:$I$25,1,$B$6)-S51)*(1-V51))</f>
        <v>1.9300000000000001E-2</v>
      </c>
      <c r="X51" s="125">
        <v>1.7292488726197375E-2</v>
      </c>
      <c r="Y51" s="101">
        <f t="shared" si="4"/>
        <v>47394.392100000005</v>
      </c>
      <c r="Z51" s="90">
        <v>0</v>
      </c>
      <c r="AA51" s="92">
        <f t="shared" si="7"/>
        <v>47996.232716691302</v>
      </c>
      <c r="AB51" s="92">
        <f>IF(INDEX('Pace of change parameters'!$E$27:$I$27,1,$B$6)=1,MAX(AA51,Y51),Y51)</f>
        <v>47394.392100000005</v>
      </c>
      <c r="AC51" s="90">
        <f t="shared" si="5"/>
        <v>1.9300000000000095E-2</v>
      </c>
      <c r="AD51" s="136">
        <v>1.7292488726197375E-2</v>
      </c>
      <c r="AE51" s="50">
        <v>47394</v>
      </c>
      <c r="AF51" s="50">
        <v>140.89479441586005</v>
      </c>
      <c r="AG51" s="15">
        <f t="shared" si="10"/>
        <v>1.9291567197883719E-2</v>
      </c>
      <c r="AH51" s="15">
        <f t="shared" si="10"/>
        <v>1.7284072532484096E-2</v>
      </c>
      <c r="AI51" s="50"/>
      <c r="AJ51" s="50">
        <v>47996.232716691302</v>
      </c>
      <c r="AK51" s="50">
        <v>142.6851361217453</v>
      </c>
      <c r="AL51" s="15">
        <f t="shared" si="8"/>
        <v>-1.2547499722449396E-2</v>
      </c>
      <c r="AM51" s="52">
        <f t="shared" si="8"/>
        <v>-1.2547499722449396E-2</v>
      </c>
    </row>
    <row r="52" spans="1:39" x14ac:dyDescent="0.2">
      <c r="A52" s="178" t="s">
        <v>151</v>
      </c>
      <c r="B52" s="178" t="s">
        <v>152</v>
      </c>
      <c r="D52" s="61">
        <v>19336</v>
      </c>
      <c r="E52" s="66">
        <v>120.89296196757454</v>
      </c>
      <c r="F52" s="49"/>
      <c r="G52" s="81">
        <v>20459.124400320972</v>
      </c>
      <c r="H52" s="74">
        <v>127.20232867529251</v>
      </c>
      <c r="I52" s="83"/>
      <c r="J52" s="96">
        <f t="shared" si="9"/>
        <v>-5.4896015017307009E-2</v>
      </c>
      <c r="K52" s="119">
        <f t="shared" si="9"/>
        <v>-4.9601031470294821E-2</v>
      </c>
      <c r="L52" s="96">
        <v>1.7689677188500452E-2</v>
      </c>
      <c r="M52" s="90">
        <f>INDEX('Pace of change parameters'!$E$20:$I$20,1,$B$6)</f>
        <v>1.2019795091496865E-2</v>
      </c>
      <c r="N52" s="101">
        <f>IF(INDEX('Pace of change parameters'!$E$28:$I$28,1,$B$6)=1,(1+L52)*D52,D52)</f>
        <v>19678.047598116846</v>
      </c>
      <c r="O52" s="87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0.93635325350565868</v>
      </c>
      <c r="P52" s="51">
        <v>3.8386220781885028E-2</v>
      </c>
      <c r="Q52" s="51">
        <v>3.2601031470294917E-2</v>
      </c>
      <c r="R52" s="9">
        <f>IF(INDEX('Pace of change parameters'!$E$29:$I$29,1,$B$6)=1,D52*(1+P52),D52)</f>
        <v>20078.23596503853</v>
      </c>
      <c r="S52" s="96">
        <f>IF(P52&lt;INDEX('Pace of change parameters'!$E$22:$I$22,1,$B$6),INDEX('Pace of change parameters'!$E$22:$I$22,1,$B$6),P52)</f>
        <v>3.8386220781885028E-2</v>
      </c>
      <c r="T52" s="125">
        <v>3.2601031470294917E-2</v>
      </c>
      <c r="U52" s="110">
        <f t="shared" si="3"/>
        <v>20078.23596503853</v>
      </c>
      <c r="V52" s="124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5">
        <f>MIN(S52, S52+(INDEX('Pace of change parameters'!$E$25:$I$25,1,$B$6)-S52)*(1-V52))</f>
        <v>3.8386220781885028E-2</v>
      </c>
      <c r="X52" s="125">
        <v>3.2601031470294917E-2</v>
      </c>
      <c r="Y52" s="101">
        <f t="shared" si="4"/>
        <v>20078.23596503853</v>
      </c>
      <c r="Z52" s="90">
        <v>0</v>
      </c>
      <c r="AA52" s="92">
        <f t="shared" si="7"/>
        <v>21116.558573670081</v>
      </c>
      <c r="AB52" s="92">
        <f>IF(INDEX('Pace of change parameters'!$E$27:$I$27,1,$B$6)=1,MAX(AA52,Y52),Y52)</f>
        <v>20078.23596503853</v>
      </c>
      <c r="AC52" s="90">
        <f t="shared" si="5"/>
        <v>3.8386220781885028E-2</v>
      </c>
      <c r="AD52" s="136">
        <v>3.2601031470294917E-2</v>
      </c>
      <c r="AE52" s="50">
        <v>20078</v>
      </c>
      <c r="AF52" s="50">
        <v>124.83273013885457</v>
      </c>
      <c r="AG52" s="15">
        <f t="shared" si="10"/>
        <v>3.8374017376913594E-2</v>
      </c>
      <c r="AH52" s="15">
        <f t="shared" si="10"/>
        <v>3.2588896054484451E-2</v>
      </c>
      <c r="AI52" s="50"/>
      <c r="AJ52" s="50">
        <v>21116.558573670081</v>
      </c>
      <c r="AK52" s="50">
        <v>131.28985246978149</v>
      </c>
      <c r="AL52" s="15">
        <f t="shared" si="8"/>
        <v>-4.9182188946500283E-2</v>
      </c>
      <c r="AM52" s="52">
        <f t="shared" si="8"/>
        <v>-4.9182188946500172E-2</v>
      </c>
    </row>
    <row r="53" spans="1:39" x14ac:dyDescent="0.2">
      <c r="A53" s="178" t="s">
        <v>153</v>
      </c>
      <c r="B53" s="178" t="s">
        <v>154</v>
      </c>
      <c r="D53" s="61">
        <v>35237</v>
      </c>
      <c r="E53" s="66">
        <v>136.14156791152217</v>
      </c>
      <c r="F53" s="49"/>
      <c r="G53" s="81">
        <v>34910.793364639758</v>
      </c>
      <c r="H53" s="74">
        <v>134.04360507025987</v>
      </c>
      <c r="I53" s="83"/>
      <c r="J53" s="96">
        <f t="shared" si="9"/>
        <v>9.344005217900575E-3</v>
      </c>
      <c r="K53" s="119">
        <f t="shared" si="9"/>
        <v>1.5651345994183385E-2</v>
      </c>
      <c r="L53" s="96">
        <v>1.8343856746381171E-2</v>
      </c>
      <c r="M53" s="90">
        <f>INDEX('Pace of change parameters'!$E$20:$I$20,1,$B$6)</f>
        <v>1.2019795091496865E-2</v>
      </c>
      <c r="N53" s="101">
        <f>IF(INDEX('Pace of change parameters'!$E$28:$I$28,1,$B$6)=1,(1+L53)*D53,D53)</f>
        <v>35883.382480172237</v>
      </c>
      <c r="O53" s="87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1">
        <v>1.8343856746381171E-2</v>
      </c>
      <c r="Q53" s="51">
        <v>1.2019795091496865E-2</v>
      </c>
      <c r="R53" s="9">
        <f>IF(INDEX('Pace of change parameters'!$E$29:$I$29,1,$B$6)=1,D53*(1+P53),D53)</f>
        <v>35883.382480172237</v>
      </c>
      <c r="S53" s="96">
        <f>IF(P53&lt;INDEX('Pace of change parameters'!$E$22:$I$22,1,$B$6),INDEX('Pace of change parameters'!$E$22:$I$22,1,$B$6),P53)</f>
        <v>1.9300000000000001E-2</v>
      </c>
      <c r="T53" s="125">
        <v>1.2970000558142569E-2</v>
      </c>
      <c r="U53" s="110">
        <f t="shared" si="3"/>
        <v>35917.074100000005</v>
      </c>
      <c r="V53" s="124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5">
        <f>MIN(S53, S53+(INDEX('Pace of change parameters'!$E$25:$I$25,1,$B$6)-S53)*(1-V53))</f>
        <v>1.9300000000000001E-2</v>
      </c>
      <c r="X53" s="125">
        <v>1.2970000558142569E-2</v>
      </c>
      <c r="Y53" s="101">
        <f t="shared" si="4"/>
        <v>35917.074100000005</v>
      </c>
      <c r="Z53" s="90">
        <v>0</v>
      </c>
      <c r="AA53" s="92">
        <f t="shared" si="7"/>
        <v>36032.617941662393</v>
      </c>
      <c r="AB53" s="92">
        <f>IF(INDEX('Pace of change parameters'!$E$27:$I$27,1,$B$6)=1,MAX(AA53,Y53),Y53)</f>
        <v>35917.074100000005</v>
      </c>
      <c r="AC53" s="90">
        <f t="shared" si="5"/>
        <v>1.9300000000000095E-2</v>
      </c>
      <c r="AD53" s="136">
        <v>1.2970000558142569E-2</v>
      </c>
      <c r="AE53" s="50">
        <v>35917</v>
      </c>
      <c r="AF53" s="50">
        <v>137.90703960870022</v>
      </c>
      <c r="AG53" s="15">
        <f t="shared" si="10"/>
        <v>1.9297897096801631E-2</v>
      </c>
      <c r="AH53" s="15">
        <f t="shared" si="10"/>
        <v>1.2967910714275055E-2</v>
      </c>
      <c r="AI53" s="50"/>
      <c r="AJ53" s="50">
        <v>36032.617941662393</v>
      </c>
      <c r="AK53" s="50">
        <v>138.3509666644207</v>
      </c>
      <c r="AL53" s="15">
        <f t="shared" si="8"/>
        <v>-3.2087022333370241E-3</v>
      </c>
      <c r="AM53" s="52">
        <f t="shared" si="8"/>
        <v>-3.2087022333371351E-3</v>
      </c>
    </row>
    <row r="54" spans="1:39" x14ac:dyDescent="0.2">
      <c r="A54" s="178" t="s">
        <v>155</v>
      </c>
      <c r="B54" s="178" t="s">
        <v>156</v>
      </c>
      <c r="D54" s="61">
        <v>16550</v>
      </c>
      <c r="E54" s="66">
        <v>143.74036247689369</v>
      </c>
      <c r="F54" s="49"/>
      <c r="G54" s="81">
        <v>14912.123330606506</v>
      </c>
      <c r="H54" s="74">
        <v>128.99820334936959</v>
      </c>
      <c r="I54" s="83"/>
      <c r="J54" s="96">
        <f t="shared" si="9"/>
        <v>0.10983524164072733</v>
      </c>
      <c r="K54" s="119">
        <f t="shared" si="9"/>
        <v>0.114281894978006</v>
      </c>
      <c r="L54" s="96">
        <v>1.6074542166011119E-2</v>
      </c>
      <c r="M54" s="90">
        <f>INDEX('Pace of change parameters'!$E$20:$I$20,1,$B$6)</f>
        <v>1.2019795091496865E-2</v>
      </c>
      <c r="N54" s="101">
        <f>IF(INDEX('Pace of change parameters'!$E$28:$I$28,1,$B$6)=1,(1+L54)*D54,D54)</f>
        <v>16816.033672847483</v>
      </c>
      <c r="O54" s="87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1">
        <v>1.6074542166011119E-2</v>
      </c>
      <c r="Q54" s="51">
        <v>1.2019795091496865E-2</v>
      </c>
      <c r="R54" s="9">
        <f>IF(INDEX('Pace of change parameters'!$E$29:$I$29,1,$B$6)=1,D54*(1+P54),D54)</f>
        <v>16816.033672847483</v>
      </c>
      <c r="S54" s="96">
        <f>IF(P54&lt;INDEX('Pace of change parameters'!$E$22:$I$22,1,$B$6),INDEX('Pace of change parameters'!$E$22:$I$22,1,$B$6),P54)</f>
        <v>1.9300000000000001E-2</v>
      </c>
      <c r="T54" s="125">
        <v>1.523238141343275E-2</v>
      </c>
      <c r="U54" s="110">
        <f t="shared" si="3"/>
        <v>16869.415000000001</v>
      </c>
      <c r="V54" s="124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0</v>
      </c>
      <c r="W54" s="125">
        <f>MIN(S54, S54+(INDEX('Pace of change parameters'!$E$25:$I$25,1,$B$6)-S54)*(1-V54))</f>
        <v>0.01</v>
      </c>
      <c r="X54" s="125">
        <v>5.9694939934926694E-3</v>
      </c>
      <c r="Y54" s="101">
        <f t="shared" si="4"/>
        <v>16715.5</v>
      </c>
      <c r="Z54" s="90">
        <v>0</v>
      </c>
      <c r="AA54" s="92">
        <f t="shared" si="7"/>
        <v>15391.309989962438</v>
      </c>
      <c r="AB54" s="92">
        <f>IF(INDEX('Pace of change parameters'!$E$27:$I$27,1,$B$6)=1,MAX(AA54,Y54),Y54)</f>
        <v>16715.5</v>
      </c>
      <c r="AC54" s="90">
        <f t="shared" si="5"/>
        <v>1.0000000000000009E-2</v>
      </c>
      <c r="AD54" s="136">
        <v>5.9694939934926694E-3</v>
      </c>
      <c r="AE54" s="50">
        <v>16716</v>
      </c>
      <c r="AF54" s="50">
        <v>144.60274498684419</v>
      </c>
      <c r="AG54" s="15">
        <f t="shared" si="10"/>
        <v>1.0030211480362539E-2</v>
      </c>
      <c r="AH54" s="15">
        <f t="shared" si="10"/>
        <v>5.9995849119214295E-3</v>
      </c>
      <c r="AI54" s="50"/>
      <c r="AJ54" s="50">
        <v>15391.309989962438</v>
      </c>
      <c r="AK54" s="50">
        <v>133.14343583943563</v>
      </c>
      <c r="AL54" s="15">
        <f t="shared" si="8"/>
        <v>8.6067398480146773E-2</v>
      </c>
      <c r="AM54" s="52">
        <f t="shared" si="8"/>
        <v>8.6067398480146773E-2</v>
      </c>
    </row>
    <row r="55" spans="1:39" x14ac:dyDescent="0.2">
      <c r="A55" s="178" t="s">
        <v>157</v>
      </c>
      <c r="B55" s="178" t="s">
        <v>158</v>
      </c>
      <c r="D55" s="61">
        <v>17979</v>
      </c>
      <c r="E55" s="66">
        <v>144.75326171898669</v>
      </c>
      <c r="F55" s="49"/>
      <c r="G55" s="81">
        <v>17136.30561359788</v>
      </c>
      <c r="H55" s="74">
        <v>137.24914664476916</v>
      </c>
      <c r="I55" s="83"/>
      <c r="J55" s="96">
        <f t="shared" si="9"/>
        <v>4.9175966244056069E-2</v>
      </c>
      <c r="K55" s="119">
        <f t="shared" si="9"/>
        <v>5.4675131012944078E-2</v>
      </c>
      <c r="L55" s="96">
        <v>1.7324209014079939E-2</v>
      </c>
      <c r="M55" s="90">
        <f>INDEX('Pace of change parameters'!$E$20:$I$20,1,$B$6)</f>
        <v>1.2019795091496865E-2</v>
      </c>
      <c r="N55" s="101">
        <f>IF(INDEX('Pace of change parameters'!$E$28:$I$28,1,$B$6)=1,(1+L55)*D55,D55)</f>
        <v>18290.471953864144</v>
      </c>
      <c r="O55" s="87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1">
        <v>1.7324209014079939E-2</v>
      </c>
      <c r="Q55" s="51">
        <v>1.2019795091496865E-2</v>
      </c>
      <c r="R55" s="9">
        <f>IF(INDEX('Pace of change parameters'!$E$29:$I$29,1,$B$6)=1,D55*(1+P55),D55)</f>
        <v>18290.471953864144</v>
      </c>
      <c r="S55" s="96">
        <f>IF(P55&lt;INDEX('Pace of change parameters'!$E$22:$I$22,1,$B$6),INDEX('Pace of change parameters'!$E$22:$I$22,1,$B$6),P55)</f>
        <v>1.9300000000000001E-2</v>
      </c>
      <c r="T55" s="125">
        <v>1.3985284137169263E-2</v>
      </c>
      <c r="U55" s="110">
        <f t="shared" si="3"/>
        <v>18325.994700000003</v>
      </c>
      <c r="V55" s="124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5">
        <f>MIN(S55, S55+(INDEX('Pace of change parameters'!$E$25:$I$25,1,$B$6)-S55)*(1-V55))</f>
        <v>1.9300000000000001E-2</v>
      </c>
      <c r="X55" s="125">
        <v>1.3985284137169263E-2</v>
      </c>
      <c r="Y55" s="101">
        <f t="shared" si="4"/>
        <v>18325.994700000003</v>
      </c>
      <c r="Z55" s="90">
        <v>0</v>
      </c>
      <c r="AA55" s="92">
        <f t="shared" si="7"/>
        <v>17686.964219259258</v>
      </c>
      <c r="AB55" s="92">
        <f>IF(INDEX('Pace of change parameters'!$E$27:$I$27,1,$B$6)=1,MAX(AA55,Y55),Y55)</f>
        <v>18325.994700000003</v>
      </c>
      <c r="AC55" s="90">
        <f t="shared" si="5"/>
        <v>1.9300000000000095E-2</v>
      </c>
      <c r="AD55" s="136">
        <v>1.3985284137169263E-2</v>
      </c>
      <c r="AE55" s="50">
        <v>18326</v>
      </c>
      <c r="AF55" s="50">
        <v>146.77771966299278</v>
      </c>
      <c r="AG55" s="15">
        <f t="shared" si="10"/>
        <v>1.9300294788364258E-2</v>
      </c>
      <c r="AH55" s="15">
        <f t="shared" si="10"/>
        <v>1.3985577388482051E-2</v>
      </c>
      <c r="AI55" s="50"/>
      <c r="AJ55" s="50">
        <v>17686.964219259258</v>
      </c>
      <c r="AK55" s="50">
        <v>141.65951521684053</v>
      </c>
      <c r="AL55" s="15">
        <f t="shared" si="8"/>
        <v>3.6130325861398971E-2</v>
      </c>
      <c r="AM55" s="52">
        <f t="shared" si="8"/>
        <v>3.6130325861398971E-2</v>
      </c>
    </row>
    <row r="56" spans="1:39" x14ac:dyDescent="0.2">
      <c r="A56" s="178" t="s">
        <v>159</v>
      </c>
      <c r="B56" s="178" t="s">
        <v>160</v>
      </c>
      <c r="D56" s="61">
        <v>49958</v>
      </c>
      <c r="E56" s="66">
        <v>145.29014815884264</v>
      </c>
      <c r="F56" s="49"/>
      <c r="G56" s="81">
        <v>46194.194310451596</v>
      </c>
      <c r="H56" s="74">
        <v>133.50936592013861</v>
      </c>
      <c r="I56" s="83"/>
      <c r="J56" s="96">
        <f t="shared" si="9"/>
        <v>8.1477894478545476E-2</v>
      </c>
      <c r="K56" s="119">
        <f t="shared" si="9"/>
        <v>8.8239369257067324E-2</v>
      </c>
      <c r="L56" s="96">
        <v>1.834701301690389E-2</v>
      </c>
      <c r="M56" s="90">
        <f>INDEX('Pace of change parameters'!$E$20:$I$20,1,$B$6)</f>
        <v>1.2019795091496865E-2</v>
      </c>
      <c r="N56" s="101">
        <f>IF(INDEX('Pace of change parameters'!$E$28:$I$28,1,$B$6)=1,(1+L56)*D56,D56)</f>
        <v>50874.580076298487</v>
      </c>
      <c r="O56" s="87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1">
        <v>1.834701301690389E-2</v>
      </c>
      <c r="Q56" s="51">
        <v>1.2019795091496865E-2</v>
      </c>
      <c r="R56" s="9">
        <f>IF(INDEX('Pace of change parameters'!$E$29:$I$29,1,$B$6)=1,D56*(1+P56),D56)</f>
        <v>50874.580076298487</v>
      </c>
      <c r="S56" s="96">
        <f>IF(P56&lt;INDEX('Pace of change parameters'!$E$22:$I$22,1,$B$6),INDEX('Pace of change parameters'!$E$22:$I$22,1,$B$6),P56)</f>
        <v>1.9300000000000001E-2</v>
      </c>
      <c r="T56" s="125">
        <v>1.2966860953163017E-2</v>
      </c>
      <c r="U56" s="110">
        <f t="shared" si="3"/>
        <v>50922.189400000003</v>
      </c>
      <c r="V56" s="124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0.37044211042909059</v>
      </c>
      <c r="W56" s="125">
        <f>MIN(S56, S56+(INDEX('Pace of change parameters'!$E$25:$I$25,1,$B$6)-S56)*(1-V56))</f>
        <v>1.3445111626990542E-2</v>
      </c>
      <c r="X56" s="125">
        <v>7.1483503120968184E-3</v>
      </c>
      <c r="Y56" s="101">
        <f t="shared" si="4"/>
        <v>50629.690886661192</v>
      </c>
      <c r="Z56" s="90">
        <v>0</v>
      </c>
      <c r="AA56" s="92">
        <f t="shared" si="7"/>
        <v>47678.600062906153</v>
      </c>
      <c r="AB56" s="92">
        <f>IF(INDEX('Pace of change parameters'!$E$27:$I$27,1,$B$6)=1,MAX(AA56,Y56),Y56)</f>
        <v>50629.690886661192</v>
      </c>
      <c r="AC56" s="90">
        <f t="shared" si="5"/>
        <v>1.3445111626990469E-2</v>
      </c>
      <c r="AD56" s="136">
        <v>7.1483503120968184E-3</v>
      </c>
      <c r="AE56" s="50">
        <v>50630</v>
      </c>
      <c r="AF56" s="50">
        <v>146.32962642682654</v>
      </c>
      <c r="AG56" s="15">
        <f t="shared" si="10"/>
        <v>1.3451299091236546E-2</v>
      </c>
      <c r="AH56" s="15">
        <f t="shared" si="10"/>
        <v>7.1544993322427697E-3</v>
      </c>
      <c r="AI56" s="50"/>
      <c r="AJ56" s="50">
        <v>47678.600062906153</v>
      </c>
      <c r="AK56" s="50">
        <v>137.79956025595746</v>
      </c>
      <c r="AL56" s="15">
        <f t="shared" si="8"/>
        <v>6.1901983976035968E-2</v>
      </c>
      <c r="AM56" s="52">
        <f t="shared" si="8"/>
        <v>6.1901983976035968E-2</v>
      </c>
    </row>
    <row r="57" spans="1:39" x14ac:dyDescent="0.2">
      <c r="A57" s="178" t="s">
        <v>161</v>
      </c>
      <c r="B57" s="178" t="s">
        <v>162</v>
      </c>
      <c r="D57" s="61">
        <v>28586</v>
      </c>
      <c r="E57" s="66">
        <v>129.47395297724361</v>
      </c>
      <c r="F57" s="49"/>
      <c r="G57" s="81">
        <v>28508.438548077589</v>
      </c>
      <c r="H57" s="74">
        <v>128.29547224544535</v>
      </c>
      <c r="I57" s="83"/>
      <c r="J57" s="96">
        <f t="shared" si="9"/>
        <v>2.7206488981010857E-3</v>
      </c>
      <c r="K57" s="119">
        <f t="shared" si="9"/>
        <v>9.1856767130773509E-3</v>
      </c>
      <c r="L57" s="96">
        <v>1.8544779025719382E-2</v>
      </c>
      <c r="M57" s="90">
        <f>INDEX('Pace of change parameters'!$E$20:$I$20,1,$B$6)</f>
        <v>1.2019795091496865E-2</v>
      </c>
      <c r="N57" s="101">
        <f>IF(INDEX('Pace of change parameters'!$E$28:$I$28,1,$B$6)=1,(1+L57)*D57,D57)</f>
        <v>29116.121053229213</v>
      </c>
      <c r="O57" s="87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1">
        <v>1.8544779025719382E-2</v>
      </c>
      <c r="Q57" s="51">
        <v>1.2019795091496865E-2</v>
      </c>
      <c r="R57" s="9">
        <f>IF(INDEX('Pace of change parameters'!$E$29:$I$29,1,$B$6)=1,D57*(1+P57),D57)</f>
        <v>29116.121053229213</v>
      </c>
      <c r="S57" s="96">
        <f>IF(P57&lt;INDEX('Pace of change parameters'!$E$22:$I$22,1,$B$6),INDEX('Pace of change parameters'!$E$22:$I$22,1,$B$6),P57)</f>
        <v>1.9300000000000001E-2</v>
      </c>
      <c r="T57" s="125">
        <v>1.2770177982243558E-2</v>
      </c>
      <c r="U57" s="110">
        <f t="shared" si="3"/>
        <v>29137.709800000004</v>
      </c>
      <c r="V57" s="124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5">
        <f>MIN(S57, S57+(INDEX('Pace of change parameters'!$E$25:$I$25,1,$B$6)-S57)*(1-V57))</f>
        <v>1.9300000000000001E-2</v>
      </c>
      <c r="X57" s="125">
        <v>1.2770177982243558E-2</v>
      </c>
      <c r="Y57" s="101">
        <f t="shared" si="4"/>
        <v>29137.709800000004</v>
      </c>
      <c r="Z57" s="90">
        <v>0</v>
      </c>
      <c r="AA57" s="92">
        <f t="shared" si="7"/>
        <v>29424.529645799994</v>
      </c>
      <c r="AB57" s="92">
        <f>IF(INDEX('Pace of change parameters'!$E$27:$I$27,1,$B$6)=1,MAX(AA57,Y57),Y57)</f>
        <v>29137.709800000004</v>
      </c>
      <c r="AC57" s="90">
        <f t="shared" si="5"/>
        <v>1.9300000000000095E-2</v>
      </c>
      <c r="AD57" s="136">
        <v>1.2770177982243558E-2</v>
      </c>
      <c r="AE57" s="50">
        <v>29138</v>
      </c>
      <c r="AF57" s="50">
        <v>131.12866437716104</v>
      </c>
      <c r="AG57" s="15">
        <f t="shared" si="10"/>
        <v>1.9310151822570454E-2</v>
      </c>
      <c r="AH57" s="15">
        <f t="shared" si="10"/>
        <v>1.2780264770384075E-2</v>
      </c>
      <c r="AI57" s="50"/>
      <c r="AJ57" s="50">
        <v>29424.529645799994</v>
      </c>
      <c r="AK57" s="50">
        <v>132.41812315120916</v>
      </c>
      <c r="AL57" s="15">
        <f t="shared" si="8"/>
        <v>-9.7377816824640862E-3</v>
      </c>
      <c r="AM57" s="52">
        <f t="shared" si="8"/>
        <v>-9.7377816824640862E-3</v>
      </c>
    </row>
    <row r="58" spans="1:39" x14ac:dyDescent="0.2">
      <c r="A58" s="178" t="s">
        <v>163</v>
      </c>
      <c r="B58" s="178" t="s">
        <v>164</v>
      </c>
      <c r="D58" s="61">
        <v>42534</v>
      </c>
      <c r="E58" s="66">
        <v>134.85367008183604</v>
      </c>
      <c r="F58" s="49"/>
      <c r="G58" s="81">
        <v>42060.025551246683</v>
      </c>
      <c r="H58" s="74">
        <v>133.033724032641</v>
      </c>
      <c r="I58" s="83"/>
      <c r="J58" s="96">
        <f t="shared" si="9"/>
        <v>1.126900049491919E-2</v>
      </c>
      <c r="K58" s="119">
        <f t="shared" si="9"/>
        <v>1.3680336038315311E-2</v>
      </c>
      <c r="L58" s="96">
        <v>1.4432920878335143E-2</v>
      </c>
      <c r="M58" s="90">
        <f>INDEX('Pace of change parameters'!$E$20:$I$20,1,$B$6)</f>
        <v>1.2019795091496865E-2</v>
      </c>
      <c r="N58" s="101">
        <f>IF(INDEX('Pace of change parameters'!$E$28:$I$28,1,$B$6)=1,(1+L58)*D58,D58)</f>
        <v>43147.889856639107</v>
      </c>
      <c r="O58" s="87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1">
        <v>1.4432920878335143E-2</v>
      </c>
      <c r="Q58" s="51">
        <v>1.2019795091496865E-2</v>
      </c>
      <c r="R58" s="9">
        <f>IF(INDEX('Pace of change parameters'!$E$29:$I$29,1,$B$6)=1,D58*(1+P58),D58)</f>
        <v>43147.889856639107</v>
      </c>
      <c r="S58" s="96">
        <f>IF(P58&lt;INDEX('Pace of change parameters'!$E$22:$I$22,1,$B$6),INDEX('Pace of change parameters'!$E$22:$I$22,1,$B$6),P58)</f>
        <v>1.9300000000000001E-2</v>
      </c>
      <c r="T58" s="125">
        <v>1.6875296440109322E-2</v>
      </c>
      <c r="U58" s="110">
        <f t="shared" si="3"/>
        <v>43354.906200000005</v>
      </c>
      <c r="V58" s="124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5">
        <f>MIN(S58, S58+(INDEX('Pace of change parameters'!$E$25:$I$25,1,$B$6)-S58)*(1-V58))</f>
        <v>1.9300000000000001E-2</v>
      </c>
      <c r="X58" s="125">
        <v>1.6875296440109322E-2</v>
      </c>
      <c r="Y58" s="101">
        <f t="shared" si="4"/>
        <v>43354.906200000005</v>
      </c>
      <c r="Z58" s="90">
        <v>0</v>
      </c>
      <c r="AA58" s="92">
        <f t="shared" si="7"/>
        <v>43411.583789432698</v>
      </c>
      <c r="AB58" s="92">
        <f>IF(INDEX('Pace of change parameters'!$E$27:$I$27,1,$B$6)=1,MAX(AA58,Y58),Y58)</f>
        <v>43354.906200000005</v>
      </c>
      <c r="AC58" s="90">
        <f t="shared" si="5"/>
        <v>1.9300000000000095E-2</v>
      </c>
      <c r="AD58" s="136">
        <v>1.6875296440109322E-2</v>
      </c>
      <c r="AE58" s="50">
        <v>43355</v>
      </c>
      <c r="AF58" s="50">
        <v>137.12966242513835</v>
      </c>
      <c r="AG58" s="15">
        <f t="shared" si="10"/>
        <v>1.9302205294587926E-2</v>
      </c>
      <c r="AH58" s="15">
        <f t="shared" si="10"/>
        <v>1.6877496488757915E-2</v>
      </c>
      <c r="AI58" s="50"/>
      <c r="AJ58" s="50">
        <v>43411.583789432698</v>
      </c>
      <c r="AK58" s="50">
        <v>137.30863407647362</v>
      </c>
      <c r="AL58" s="15">
        <f t="shared" si="8"/>
        <v>-1.3034260557540644E-3</v>
      </c>
      <c r="AM58" s="52">
        <f t="shared" si="8"/>
        <v>-1.3034260557540644E-3</v>
      </c>
    </row>
    <row r="59" spans="1:39" x14ac:dyDescent="0.2">
      <c r="A59" s="178" t="s">
        <v>165</v>
      </c>
      <c r="B59" s="178" t="s">
        <v>166</v>
      </c>
      <c r="D59" s="61">
        <v>36888</v>
      </c>
      <c r="E59" s="66">
        <v>121.23831601821807</v>
      </c>
      <c r="F59" s="49"/>
      <c r="G59" s="81">
        <v>38802.501839039811</v>
      </c>
      <c r="H59" s="74">
        <v>126.93040653141622</v>
      </c>
      <c r="I59" s="83"/>
      <c r="J59" s="96">
        <f t="shared" si="9"/>
        <v>-4.9339649463365332E-2</v>
      </c>
      <c r="K59" s="119">
        <f t="shared" si="9"/>
        <v>-4.4844184059154579E-2</v>
      </c>
      <c r="L59" s="96">
        <v>1.680541592299778E-2</v>
      </c>
      <c r="M59" s="90">
        <f>INDEX('Pace of change parameters'!$E$20:$I$20,1,$B$6)</f>
        <v>1.2019795091496865E-2</v>
      </c>
      <c r="N59" s="101">
        <f>IF(INDEX('Pace of change parameters'!$E$28:$I$28,1,$B$6)=1,(1+L59)*D59,D59)</f>
        <v>37507.91818256754</v>
      </c>
      <c r="O59" s="87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0.71993819136490333</v>
      </c>
      <c r="P59" s="51">
        <v>3.2704634973877988E-2</v>
      </c>
      <c r="Q59" s="51">
        <v>2.7844184059154564E-2</v>
      </c>
      <c r="R59" s="9">
        <f>IF(INDEX('Pace of change parameters'!$E$29:$I$29,1,$B$6)=1,D59*(1+P59),D59)</f>
        <v>38094.408574916408</v>
      </c>
      <c r="S59" s="96">
        <f>IF(P59&lt;INDEX('Pace of change parameters'!$E$22:$I$22,1,$B$6),INDEX('Pace of change parameters'!$E$22:$I$22,1,$B$6),P59)</f>
        <v>3.2704634973877988E-2</v>
      </c>
      <c r="T59" s="125">
        <v>2.7844184059154564E-2</v>
      </c>
      <c r="U59" s="110">
        <f t="shared" si="3"/>
        <v>38094.408574916408</v>
      </c>
      <c r="V59" s="124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5">
        <f>MIN(S59, S59+(INDEX('Pace of change parameters'!$E$25:$I$25,1,$B$6)-S59)*(1-V59))</f>
        <v>3.2704634973877988E-2</v>
      </c>
      <c r="X59" s="125">
        <v>2.7844184059154564E-2</v>
      </c>
      <c r="Y59" s="101">
        <f t="shared" si="4"/>
        <v>38094.408574916408</v>
      </c>
      <c r="Z59" s="90">
        <v>0</v>
      </c>
      <c r="AA59" s="92">
        <f t="shared" si="7"/>
        <v>40049.382703600473</v>
      </c>
      <c r="AB59" s="92">
        <f>IF(INDEX('Pace of change parameters'!$E$27:$I$27,1,$B$6)=1,MAX(AA59,Y59),Y59)</f>
        <v>38094.408574916408</v>
      </c>
      <c r="AC59" s="90">
        <f t="shared" si="5"/>
        <v>3.2704634973877988E-2</v>
      </c>
      <c r="AD59" s="136">
        <v>2.7844184059154564E-2</v>
      </c>
      <c r="AE59" s="50">
        <v>38094</v>
      </c>
      <c r="AF59" s="50">
        <v>124.6127614777383</v>
      </c>
      <c r="AG59" s="15">
        <f t="shared" si="10"/>
        <v>3.2693558880936946E-2</v>
      </c>
      <c r="AH59" s="15">
        <f t="shared" si="10"/>
        <v>2.7833160096129683E-2</v>
      </c>
      <c r="AI59" s="50"/>
      <c r="AJ59" s="50">
        <v>40049.382703600473</v>
      </c>
      <c r="AK59" s="50">
        <v>131.00919237083068</v>
      </c>
      <c r="AL59" s="15">
        <f t="shared" si="8"/>
        <v>-4.8824290703104456E-2</v>
      </c>
      <c r="AM59" s="52">
        <f t="shared" si="8"/>
        <v>-4.8824290703104456E-2</v>
      </c>
    </row>
    <row r="60" spans="1:39" x14ac:dyDescent="0.2">
      <c r="A60" s="178" t="s">
        <v>167</v>
      </c>
      <c r="B60" s="178" t="s">
        <v>168</v>
      </c>
      <c r="D60" s="61">
        <v>32248</v>
      </c>
      <c r="E60" s="66">
        <v>130.09470441774786</v>
      </c>
      <c r="F60" s="49"/>
      <c r="G60" s="81">
        <v>31762.338973067999</v>
      </c>
      <c r="H60" s="74">
        <v>127.30572237425646</v>
      </c>
      <c r="I60" s="83"/>
      <c r="J60" s="96">
        <f t="shared" si="9"/>
        <v>1.5290467976675215E-2</v>
      </c>
      <c r="K60" s="119">
        <f t="shared" si="9"/>
        <v>2.1907750818084049E-2</v>
      </c>
      <c r="L60" s="96">
        <v>1.8615760912559676E-2</v>
      </c>
      <c r="M60" s="90">
        <f>INDEX('Pace of change parameters'!$E$20:$I$20,1,$B$6)</f>
        <v>1.2019795091496865E-2</v>
      </c>
      <c r="N60" s="101">
        <f>IF(INDEX('Pace of change parameters'!$E$28:$I$28,1,$B$6)=1,(1+L60)*D60,D60)</f>
        <v>32848.321057908222</v>
      </c>
      <c r="O60" s="87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1">
        <v>1.8615760912559676E-2</v>
      </c>
      <c r="Q60" s="51">
        <v>1.2019795091496865E-2</v>
      </c>
      <c r="R60" s="9">
        <f>IF(INDEX('Pace of change parameters'!$E$29:$I$29,1,$B$6)=1,D60*(1+P60),D60)</f>
        <v>32848.321057908222</v>
      </c>
      <c r="S60" s="96">
        <f>IF(P60&lt;INDEX('Pace of change parameters'!$E$22:$I$22,1,$B$6),INDEX('Pace of change parameters'!$E$22:$I$22,1,$B$6),P60)</f>
        <v>1.9300000000000001E-2</v>
      </c>
      <c r="T60" s="125">
        <v>1.2699603442827279E-2</v>
      </c>
      <c r="U60" s="110">
        <f t="shared" si="3"/>
        <v>32870.386400000003</v>
      </c>
      <c r="V60" s="124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5">
        <f>MIN(S60, S60+(INDEX('Pace of change parameters'!$E$25:$I$25,1,$B$6)-S60)*(1-V60))</f>
        <v>1.9300000000000001E-2</v>
      </c>
      <c r="X60" s="125">
        <v>1.2699603442827279E-2</v>
      </c>
      <c r="Y60" s="101">
        <f t="shared" si="4"/>
        <v>32870.386400000003</v>
      </c>
      <c r="Z60" s="90">
        <v>0</v>
      </c>
      <c r="AA60" s="92">
        <f t="shared" si="7"/>
        <v>32782.991013585699</v>
      </c>
      <c r="AB60" s="92">
        <f>IF(INDEX('Pace of change parameters'!$E$27:$I$27,1,$B$6)=1,MAX(AA60,Y60),Y60)</f>
        <v>32870.386400000003</v>
      </c>
      <c r="AC60" s="90">
        <f t="shared" si="5"/>
        <v>1.9300000000000095E-2</v>
      </c>
      <c r="AD60" s="136">
        <v>1.2699603442827279E-2</v>
      </c>
      <c r="AE60" s="50">
        <v>32870</v>
      </c>
      <c r="AF60" s="50">
        <v>131.74530685507685</v>
      </c>
      <c r="AG60" s="15">
        <f t="shared" si="10"/>
        <v>1.9288017861572859E-2</v>
      </c>
      <c r="AH60" s="15">
        <f t="shared" si="10"/>
        <v>1.2687698893789845E-2</v>
      </c>
      <c r="AI60" s="50"/>
      <c r="AJ60" s="50">
        <v>32782.991013585699</v>
      </c>
      <c r="AK60" s="50">
        <v>131.39656862525325</v>
      </c>
      <c r="AL60" s="15">
        <f t="shared" si="8"/>
        <v>2.6540893226687512E-3</v>
      </c>
      <c r="AM60" s="52">
        <f t="shared" si="8"/>
        <v>2.6540893226687512E-3</v>
      </c>
    </row>
    <row r="61" spans="1:39" x14ac:dyDescent="0.2">
      <c r="A61" s="178" t="s">
        <v>169</v>
      </c>
      <c r="B61" s="178" t="s">
        <v>170</v>
      </c>
      <c r="D61" s="61">
        <v>20427</v>
      </c>
      <c r="E61" s="66">
        <v>141.84096023722213</v>
      </c>
      <c r="F61" s="49"/>
      <c r="G61" s="81">
        <v>17984.153028045192</v>
      </c>
      <c r="H61" s="74">
        <v>124.67921376037484</v>
      </c>
      <c r="I61" s="83"/>
      <c r="J61" s="96">
        <f t="shared" si="9"/>
        <v>0.13583330658637838</v>
      </c>
      <c r="K61" s="119">
        <f t="shared" si="9"/>
        <v>0.13764721447338468</v>
      </c>
      <c r="L61" s="96">
        <v>1.3635974752260527E-2</v>
      </c>
      <c r="M61" s="90">
        <f>INDEX('Pace of change parameters'!$E$20:$I$20,1,$B$6)</f>
        <v>1.2019795091496865E-2</v>
      </c>
      <c r="N61" s="101">
        <f>IF(INDEX('Pace of change parameters'!$E$28:$I$28,1,$B$6)=1,(1+L61)*D61,D61)</f>
        <v>20705.542056264425</v>
      </c>
      <c r="O61" s="87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1">
        <v>1.3635974752260527E-2</v>
      </c>
      <c r="Q61" s="51">
        <v>1.2019795091496865E-2</v>
      </c>
      <c r="R61" s="9">
        <f>IF(INDEX('Pace of change parameters'!$E$29:$I$29,1,$B$6)=1,D61*(1+P61),D61)</f>
        <v>20705.542056264425</v>
      </c>
      <c r="S61" s="96">
        <f>IF(P61&lt;INDEX('Pace of change parameters'!$E$22:$I$22,1,$B$6),INDEX('Pace of change parameters'!$E$22:$I$22,1,$B$6),P61)</f>
        <v>1.9300000000000001E-2</v>
      </c>
      <c r="T61" s="125">
        <v>1.7674789402458924E-2</v>
      </c>
      <c r="U61" s="110">
        <f t="shared" si="3"/>
        <v>20821.241100000003</v>
      </c>
      <c r="V61" s="124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0</v>
      </c>
      <c r="W61" s="125">
        <f>MIN(S61, S61+(INDEX('Pace of change parameters'!$E$25:$I$25,1,$B$6)-S61)*(1-V61))</f>
        <v>0.01</v>
      </c>
      <c r="X61" s="125">
        <v>8.3896176753490703E-3</v>
      </c>
      <c r="Y61" s="101">
        <f t="shared" si="4"/>
        <v>20631.27</v>
      </c>
      <c r="Z61" s="90">
        <v>0</v>
      </c>
      <c r="AA61" s="92">
        <f t="shared" si="7"/>
        <v>18562.056390282498</v>
      </c>
      <c r="AB61" s="92">
        <f>IF(INDEX('Pace of change parameters'!$E$27:$I$27,1,$B$6)=1,MAX(AA61,Y61),Y61)</f>
        <v>20631.27</v>
      </c>
      <c r="AC61" s="90">
        <f t="shared" si="5"/>
        <v>1.0000000000000009E-2</v>
      </c>
      <c r="AD61" s="136">
        <v>8.3896176753490703E-3</v>
      </c>
      <c r="AE61" s="50">
        <v>20631</v>
      </c>
      <c r="AF61" s="50">
        <v>143.02907982816956</v>
      </c>
      <c r="AG61" s="15">
        <f t="shared" si="10"/>
        <v>9.9867822000294648E-3</v>
      </c>
      <c r="AH61" s="15">
        <f t="shared" si="10"/>
        <v>8.3764209503400799E-3</v>
      </c>
      <c r="AI61" s="50"/>
      <c r="AJ61" s="50">
        <v>18562.056390282498</v>
      </c>
      <c r="AK61" s="50">
        <v>128.68565969757648</v>
      </c>
      <c r="AL61" s="15">
        <f t="shared" si="8"/>
        <v>0.1114609053122273</v>
      </c>
      <c r="AM61" s="52">
        <f t="shared" si="8"/>
        <v>0.1114609053122273</v>
      </c>
    </row>
    <row r="62" spans="1:39" x14ac:dyDescent="0.2">
      <c r="A62" s="178" t="s">
        <v>171</v>
      </c>
      <c r="B62" s="178" t="s">
        <v>172</v>
      </c>
      <c r="D62" s="61">
        <v>20219</v>
      </c>
      <c r="E62" s="66">
        <v>124.16362194820961</v>
      </c>
      <c r="F62" s="49"/>
      <c r="G62" s="81">
        <v>19253.199154879825</v>
      </c>
      <c r="H62" s="74">
        <v>117.86075881504185</v>
      </c>
      <c r="I62" s="83"/>
      <c r="J62" s="96">
        <f t="shared" si="9"/>
        <v>5.0163135869053077E-2</v>
      </c>
      <c r="K62" s="119">
        <f t="shared" si="9"/>
        <v>5.3477197979514113E-2</v>
      </c>
      <c r="L62" s="96">
        <v>1.5213485998551768E-2</v>
      </c>
      <c r="M62" s="90">
        <f>INDEX('Pace of change parameters'!$E$20:$I$20,1,$B$6)</f>
        <v>1.2019795091496865E-2</v>
      </c>
      <c r="N62" s="101">
        <f>IF(INDEX('Pace of change parameters'!$E$28:$I$28,1,$B$6)=1,(1+L62)*D62,D62)</f>
        <v>20526.601473404717</v>
      </c>
      <c r="O62" s="87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1">
        <v>1.5213485998551768E-2</v>
      </c>
      <c r="Q62" s="51">
        <v>1.2019795091496865E-2</v>
      </c>
      <c r="R62" s="9">
        <f>IF(INDEX('Pace of change parameters'!$E$29:$I$29,1,$B$6)=1,D62*(1+P62),D62)</f>
        <v>20526.601473404717</v>
      </c>
      <c r="S62" s="96">
        <f>IF(P62&lt;INDEX('Pace of change parameters'!$E$22:$I$22,1,$B$6),INDEX('Pace of change parameters'!$E$22:$I$22,1,$B$6),P62)</f>
        <v>1.9300000000000001E-2</v>
      </c>
      <c r="T62" s="125">
        <v>1.6093453607091357E-2</v>
      </c>
      <c r="U62" s="110">
        <f t="shared" si="3"/>
        <v>20609.226700000003</v>
      </c>
      <c r="V62" s="124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0.99673728261893857</v>
      </c>
      <c r="W62" s="125">
        <f>MIN(S62, S62+(INDEX('Pace of change parameters'!$E$25:$I$25,1,$B$6)-S62)*(1-V62))</f>
        <v>1.9269656728356128E-2</v>
      </c>
      <c r="X62" s="125">
        <v>1.6063205790277424E-2</v>
      </c>
      <c r="Y62" s="101">
        <f t="shared" si="4"/>
        <v>20608.613189390631</v>
      </c>
      <c r="Z62" s="90">
        <v>0</v>
      </c>
      <c r="AA62" s="92">
        <f t="shared" si="7"/>
        <v>19871.882086907728</v>
      </c>
      <c r="AB62" s="92">
        <f>IF(INDEX('Pace of change parameters'!$E$27:$I$27,1,$B$6)=1,MAX(AA62,Y62),Y62)</f>
        <v>20608.613189390631</v>
      </c>
      <c r="AC62" s="90">
        <f t="shared" si="5"/>
        <v>1.9269656728356122E-2</v>
      </c>
      <c r="AD62" s="136">
        <v>1.6063205790277424E-2</v>
      </c>
      <c r="AE62" s="50">
        <v>20609</v>
      </c>
      <c r="AF62" s="50">
        <v>126.16045566658758</v>
      </c>
      <c r="AG62" s="15">
        <f t="shared" si="10"/>
        <v>1.9288787773876104E-2</v>
      </c>
      <c r="AH62" s="15">
        <f t="shared" si="10"/>
        <v>1.6082276652745087E-2</v>
      </c>
      <c r="AI62" s="50"/>
      <c r="AJ62" s="50">
        <v>19871.882086907728</v>
      </c>
      <c r="AK62" s="50">
        <v>121.64810029778148</v>
      </c>
      <c r="AL62" s="15">
        <f t="shared" si="8"/>
        <v>3.7093512827248043E-2</v>
      </c>
      <c r="AM62" s="52">
        <f t="shared" si="8"/>
        <v>3.7093512827247821E-2</v>
      </c>
    </row>
    <row r="63" spans="1:39" x14ac:dyDescent="0.2">
      <c r="A63" s="178" t="s">
        <v>173</v>
      </c>
      <c r="B63" s="178" t="s">
        <v>174</v>
      </c>
      <c r="D63" s="61">
        <v>41456</v>
      </c>
      <c r="E63" s="66">
        <v>141.52313522590367</v>
      </c>
      <c r="F63" s="49"/>
      <c r="G63" s="81">
        <v>41010.626083668831</v>
      </c>
      <c r="H63" s="74">
        <v>139.64479470259553</v>
      </c>
      <c r="I63" s="83"/>
      <c r="J63" s="96">
        <f t="shared" si="9"/>
        <v>1.0859963840164966E-2</v>
      </c>
      <c r="K63" s="119">
        <f t="shared" si="9"/>
        <v>1.345084524853557E-2</v>
      </c>
      <c r="L63" s="96">
        <v>1.4613649201659529E-2</v>
      </c>
      <c r="M63" s="90">
        <f>INDEX('Pace of change parameters'!$E$20:$I$20,1,$B$6)</f>
        <v>1.2019795091496865E-2</v>
      </c>
      <c r="N63" s="101">
        <f>IF(INDEX('Pace of change parameters'!$E$28:$I$28,1,$B$6)=1,(1+L63)*D63,D63)</f>
        <v>42061.823441303997</v>
      </c>
      <c r="O63" s="87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1">
        <v>1.4613649201659529E-2</v>
      </c>
      <c r="Q63" s="51">
        <v>1.2019795091496865E-2</v>
      </c>
      <c r="R63" s="9">
        <f>IF(INDEX('Pace of change parameters'!$E$29:$I$29,1,$B$6)=1,D63*(1+P63),D63)</f>
        <v>42061.823441303997</v>
      </c>
      <c r="S63" s="96">
        <f>IF(P63&lt;INDEX('Pace of change parameters'!$E$22:$I$22,1,$B$6),INDEX('Pace of change parameters'!$E$22:$I$22,1,$B$6),P63)</f>
        <v>1.9300000000000001E-2</v>
      </c>
      <c r="T63" s="125">
        <v>1.6694165260275229E-2</v>
      </c>
      <c r="U63" s="110">
        <f t="shared" si="3"/>
        <v>42256.100800000007</v>
      </c>
      <c r="V63" s="124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5">
        <f>MIN(S63, S63+(INDEX('Pace of change parameters'!$E$25:$I$25,1,$B$6)-S63)*(1-V63))</f>
        <v>1.9300000000000001E-2</v>
      </c>
      <c r="X63" s="125">
        <v>1.6694165260275229E-2</v>
      </c>
      <c r="Y63" s="101">
        <f t="shared" si="4"/>
        <v>42256.100800000007</v>
      </c>
      <c r="Z63" s="90">
        <v>0</v>
      </c>
      <c r="AA63" s="92">
        <f t="shared" si="7"/>
        <v>42328.462885004439</v>
      </c>
      <c r="AB63" s="92">
        <f>IF(INDEX('Pace of change parameters'!$E$27:$I$27,1,$B$6)=1,MAX(AA63,Y63),Y63)</f>
        <v>42256.100800000007</v>
      </c>
      <c r="AC63" s="90">
        <f t="shared" si="5"/>
        <v>1.9300000000000095E-2</v>
      </c>
      <c r="AD63" s="136">
        <v>1.6694165260275229E-2</v>
      </c>
      <c r="AE63" s="50">
        <v>42256</v>
      </c>
      <c r="AF63" s="50">
        <v>143.88540260063704</v>
      </c>
      <c r="AG63" s="15">
        <f t="shared" si="10"/>
        <v>1.9297568506368101E-2</v>
      </c>
      <c r="AH63" s="15">
        <f t="shared" si="10"/>
        <v>1.6691739982743092E-2</v>
      </c>
      <c r="AI63" s="50"/>
      <c r="AJ63" s="50">
        <v>42328.462885004439</v>
      </c>
      <c r="AK63" s="50">
        <v>144.13214510779503</v>
      </c>
      <c r="AL63" s="15">
        <f t="shared" si="8"/>
        <v>-1.7119186491912908E-3</v>
      </c>
      <c r="AM63" s="52">
        <f t="shared" si="8"/>
        <v>-1.7119186491914018E-3</v>
      </c>
    </row>
    <row r="64" spans="1:39" x14ac:dyDescent="0.2">
      <c r="A64" s="178" t="s">
        <v>175</v>
      </c>
      <c r="B64" s="178" t="s">
        <v>176</v>
      </c>
      <c r="D64" s="61">
        <v>26522</v>
      </c>
      <c r="E64" s="66">
        <v>123.34449213461144</v>
      </c>
      <c r="F64" s="49"/>
      <c r="G64" s="81">
        <v>27690.980620482962</v>
      </c>
      <c r="H64" s="74">
        <v>127.81887083316734</v>
      </c>
      <c r="I64" s="83"/>
      <c r="J64" s="96">
        <f t="shared" si="9"/>
        <v>-4.2215212111999745E-2</v>
      </c>
      <c r="K64" s="119">
        <f t="shared" si="9"/>
        <v>-3.5005619040368252E-2</v>
      </c>
      <c r="L64" s="96">
        <v>1.9637634709867235E-2</v>
      </c>
      <c r="M64" s="90">
        <f>INDEX('Pace of change parameters'!$E$20:$I$20,1,$B$6)</f>
        <v>1.2019795091496865E-2</v>
      </c>
      <c r="N64" s="101">
        <f>IF(INDEX('Pace of change parameters'!$E$28:$I$28,1,$B$6)=1,(1+L64)*D64,D64)</f>
        <v>27042.829347775099</v>
      </c>
      <c r="O64" s="87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0.27232794115380382</v>
      </c>
      <c r="P64" s="51">
        <v>2.56685161240644E-2</v>
      </c>
      <c r="Q64" s="51">
        <v>1.8005619040368348E-2</v>
      </c>
      <c r="R64" s="9">
        <f>IF(INDEX('Pace of change parameters'!$E$29:$I$29,1,$B$6)=1,D64*(1+P64),D64)</f>
        <v>27202.780384642436</v>
      </c>
      <c r="S64" s="96">
        <f>IF(P64&lt;INDEX('Pace of change parameters'!$E$22:$I$22,1,$B$6),INDEX('Pace of change parameters'!$E$22:$I$22,1,$B$6),P64)</f>
        <v>2.56685161240644E-2</v>
      </c>
      <c r="T64" s="125">
        <v>1.8005619040368348E-2</v>
      </c>
      <c r="U64" s="110">
        <f t="shared" si="3"/>
        <v>27202.780384642436</v>
      </c>
      <c r="V64" s="124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5">
        <f>MIN(S64, S64+(INDEX('Pace of change parameters'!$E$25:$I$25,1,$B$6)-S64)*(1-V64))</f>
        <v>2.56685161240644E-2</v>
      </c>
      <c r="X64" s="125">
        <v>1.8005619040368348E-2</v>
      </c>
      <c r="Y64" s="101">
        <f t="shared" si="4"/>
        <v>27202.780384642436</v>
      </c>
      <c r="Z64" s="90">
        <v>0</v>
      </c>
      <c r="AA64" s="92">
        <f t="shared" si="7"/>
        <v>28580.803498394973</v>
      </c>
      <c r="AB64" s="92">
        <f>IF(INDEX('Pace of change parameters'!$E$27:$I$27,1,$B$6)=1,MAX(AA64,Y64),Y64)</f>
        <v>27202.780384642436</v>
      </c>
      <c r="AC64" s="90">
        <f t="shared" si="5"/>
        <v>2.56685161240644E-2</v>
      </c>
      <c r="AD64" s="136">
        <v>1.8005619040368348E-2</v>
      </c>
      <c r="AE64" s="50">
        <v>27203</v>
      </c>
      <c r="AF64" s="50">
        <v>125.56639979382598</v>
      </c>
      <c r="AG64" s="15">
        <f t="shared" si="10"/>
        <v>2.567679662167266E-2</v>
      </c>
      <c r="AH64" s="15">
        <f t="shared" si="10"/>
        <v>1.8013837673348743E-2</v>
      </c>
      <c r="AI64" s="50"/>
      <c r="AJ64" s="50">
        <v>28580.803498394973</v>
      </c>
      <c r="AK64" s="50">
        <v>131.92620661354422</v>
      </c>
      <c r="AL64" s="15">
        <f t="shared" si="8"/>
        <v>-4.8207304545246465E-2</v>
      </c>
      <c r="AM64" s="52">
        <f t="shared" si="8"/>
        <v>-4.8207304545246576E-2</v>
      </c>
    </row>
    <row r="65" spans="1:39" x14ac:dyDescent="0.2">
      <c r="A65" s="178" t="s">
        <v>177</v>
      </c>
      <c r="B65" s="178" t="s">
        <v>178</v>
      </c>
      <c r="D65" s="61">
        <v>38060</v>
      </c>
      <c r="E65" s="66">
        <v>137.5087151841939</v>
      </c>
      <c r="F65" s="49"/>
      <c r="G65" s="81">
        <v>39950.232879715018</v>
      </c>
      <c r="H65" s="74">
        <v>143.34581643119614</v>
      </c>
      <c r="I65" s="83"/>
      <c r="J65" s="96">
        <f t="shared" si="9"/>
        <v>-4.7314689889449868E-2</v>
      </c>
      <c r="K65" s="119">
        <f t="shared" si="9"/>
        <v>-4.0720415791164477E-2</v>
      </c>
      <c r="L65" s="96">
        <v>1.9024769190393753E-2</v>
      </c>
      <c r="M65" s="90">
        <f>INDEX('Pace of change parameters'!$E$20:$I$20,1,$B$6)</f>
        <v>1.2019795091496865E-2</v>
      </c>
      <c r="N65" s="101">
        <f>IF(INDEX('Pace of change parameters'!$E$28:$I$28,1,$B$6)=1,(1+L65)*D65,D65)</f>
        <v>38784.082715386387</v>
      </c>
      <c r="O65" s="87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0.53232536950286491</v>
      </c>
      <c r="P65" s="51">
        <v>3.0806378962943137E-2</v>
      </c>
      <c r="Q65" s="51">
        <v>2.3720415791164573E-2</v>
      </c>
      <c r="R65" s="9">
        <f>IF(INDEX('Pace of change parameters'!$E$29:$I$29,1,$B$6)=1,D65*(1+P65),D65)</f>
        <v>39232.490783329617</v>
      </c>
      <c r="S65" s="96">
        <f>IF(P65&lt;INDEX('Pace of change parameters'!$E$22:$I$22,1,$B$6),INDEX('Pace of change parameters'!$E$22:$I$22,1,$B$6),P65)</f>
        <v>3.0806378962943137E-2</v>
      </c>
      <c r="T65" s="125">
        <v>2.3720415791164573E-2</v>
      </c>
      <c r="U65" s="110">
        <f t="shared" si="3"/>
        <v>39232.490783329617</v>
      </c>
      <c r="V65" s="124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5">
        <f>MIN(S65, S65+(INDEX('Pace of change parameters'!$E$25:$I$25,1,$B$6)-S65)*(1-V65))</f>
        <v>3.0806378962943137E-2</v>
      </c>
      <c r="X65" s="125">
        <v>2.3720415791164573E-2</v>
      </c>
      <c r="Y65" s="101">
        <f t="shared" si="4"/>
        <v>39232.490783329617</v>
      </c>
      <c r="Z65" s="90">
        <v>0</v>
      </c>
      <c r="AA65" s="92">
        <f t="shared" si="7"/>
        <v>41233.994971115557</v>
      </c>
      <c r="AB65" s="92">
        <f>IF(INDEX('Pace of change parameters'!$E$27:$I$27,1,$B$6)=1,MAX(AA65,Y65),Y65)</f>
        <v>39232.490783329617</v>
      </c>
      <c r="AC65" s="90">
        <f t="shared" si="5"/>
        <v>3.0806378962943137E-2</v>
      </c>
      <c r="AD65" s="136">
        <v>2.3720415791164573E-2</v>
      </c>
      <c r="AE65" s="50">
        <v>39232</v>
      </c>
      <c r="AF65" s="50">
        <v>140.76871809886688</v>
      </c>
      <c r="AG65" s="15">
        <f t="shared" si="10"/>
        <v>3.0793483972674673E-2</v>
      </c>
      <c r="AH65" s="15">
        <f t="shared" si="10"/>
        <v>2.3707609443562871E-2</v>
      </c>
      <c r="AI65" s="50"/>
      <c r="AJ65" s="50">
        <v>41233.994971115557</v>
      </c>
      <c r="AK65" s="50">
        <v>147.95209558980071</v>
      </c>
      <c r="AL65" s="15">
        <f t="shared" si="8"/>
        <v>-4.8552049650245066E-2</v>
      </c>
      <c r="AM65" s="52">
        <f t="shared" si="8"/>
        <v>-4.8552049650245177E-2</v>
      </c>
    </row>
    <row r="66" spans="1:39" x14ac:dyDescent="0.2">
      <c r="A66" s="178" t="s">
        <v>179</v>
      </c>
      <c r="B66" s="178" t="s">
        <v>180</v>
      </c>
      <c r="D66" s="61">
        <v>44706</v>
      </c>
      <c r="E66" s="66">
        <v>120.3844348150309</v>
      </c>
      <c r="F66" s="49"/>
      <c r="G66" s="81">
        <v>46894.239822144445</v>
      </c>
      <c r="H66" s="74">
        <v>125.60796431863447</v>
      </c>
      <c r="I66" s="83"/>
      <c r="J66" s="96">
        <f t="shared" si="9"/>
        <v>-4.666329661049573E-2</v>
      </c>
      <c r="K66" s="119">
        <f t="shared" si="9"/>
        <v>-4.1585973723392677E-2</v>
      </c>
      <c r="L66" s="96">
        <v>1.7409654990471202E-2</v>
      </c>
      <c r="M66" s="90">
        <f>INDEX('Pace of change parameters'!$E$20:$I$20,1,$B$6)</f>
        <v>1.2019795091496865E-2</v>
      </c>
      <c r="N66" s="101">
        <f>IF(INDEX('Pace of change parameters'!$E$28:$I$28,1,$B$6)=1,(1+L66)*D66,D66)</f>
        <v>45484.316036004006</v>
      </c>
      <c r="O66" s="87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0.57170434416808091</v>
      </c>
      <c r="P66" s="51">
        <v>3.0042759133725561E-2</v>
      </c>
      <c r="Q66" s="51">
        <v>2.4585973723392662E-2</v>
      </c>
      <c r="R66" s="9">
        <f>IF(INDEX('Pace of change parameters'!$E$29:$I$29,1,$B$6)=1,D66*(1+P66),D66)</f>
        <v>46049.091589832336</v>
      </c>
      <c r="S66" s="96">
        <f>IF(P66&lt;INDEX('Pace of change parameters'!$E$22:$I$22,1,$B$6),INDEX('Pace of change parameters'!$E$22:$I$22,1,$B$6),P66)</f>
        <v>3.0042759133725561E-2</v>
      </c>
      <c r="T66" s="125">
        <v>2.4585973723392662E-2</v>
      </c>
      <c r="U66" s="110">
        <f t="shared" si="3"/>
        <v>46049.091589832336</v>
      </c>
      <c r="V66" s="124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5">
        <f>MIN(S66, S66+(INDEX('Pace of change parameters'!$E$25:$I$25,1,$B$6)-S66)*(1-V66))</f>
        <v>3.0042759133725561E-2</v>
      </c>
      <c r="X66" s="125">
        <v>2.4585973723392662E-2</v>
      </c>
      <c r="Y66" s="101">
        <f t="shared" si="4"/>
        <v>46049.091589832336</v>
      </c>
      <c r="Z66" s="90">
        <v>0</v>
      </c>
      <c r="AA66" s="92">
        <f t="shared" si="7"/>
        <v>48401.140859992513</v>
      </c>
      <c r="AB66" s="92">
        <f>IF(INDEX('Pace of change parameters'!$E$27:$I$27,1,$B$6)=1,MAX(AA66,Y66),Y66)</f>
        <v>46049.091589832336</v>
      </c>
      <c r="AC66" s="90">
        <f t="shared" si="5"/>
        <v>3.0042759133725561E-2</v>
      </c>
      <c r="AD66" s="136">
        <v>2.4585973723392662E-2</v>
      </c>
      <c r="AE66" s="50">
        <v>46049</v>
      </c>
      <c r="AF66" s="50">
        <v>123.34395803932864</v>
      </c>
      <c r="AG66" s="15">
        <f t="shared" si="10"/>
        <v>3.0040710419183103E-2</v>
      </c>
      <c r="AH66" s="15">
        <f t="shared" si="10"/>
        <v>2.4583935862181994E-2</v>
      </c>
      <c r="AI66" s="50"/>
      <c r="AJ66" s="50">
        <v>48401.140859992513</v>
      </c>
      <c r="AK66" s="50">
        <v>129.64425475668421</v>
      </c>
      <c r="AL66" s="15">
        <f t="shared" si="8"/>
        <v>-4.859680615373152E-2</v>
      </c>
      <c r="AM66" s="52">
        <f t="shared" si="8"/>
        <v>-4.859680615373152E-2</v>
      </c>
    </row>
    <row r="67" spans="1:39" x14ac:dyDescent="0.2">
      <c r="A67" s="178" t="s">
        <v>181</v>
      </c>
      <c r="B67" s="178" t="s">
        <v>182</v>
      </c>
      <c r="D67" s="61">
        <v>27330</v>
      </c>
      <c r="E67" s="66">
        <v>161.36442509775415</v>
      </c>
      <c r="F67" s="49"/>
      <c r="G67" s="81">
        <v>22738.602912238104</v>
      </c>
      <c r="H67" s="74">
        <v>134.07581204245739</v>
      </c>
      <c r="I67" s="83"/>
      <c r="J67" s="96">
        <f t="shared" si="9"/>
        <v>0.20192080865666417</v>
      </c>
      <c r="K67" s="119">
        <f t="shared" si="9"/>
        <v>0.2035312159560545</v>
      </c>
      <c r="L67" s="96">
        <v>1.3375761352671933E-2</v>
      </c>
      <c r="M67" s="90">
        <f>INDEX('Pace of change parameters'!$E$20:$I$20,1,$B$6)</f>
        <v>1.2019795091496865E-2</v>
      </c>
      <c r="N67" s="101">
        <f>IF(INDEX('Pace of change parameters'!$E$28:$I$28,1,$B$6)=1,(1+L67)*D67,D67)</f>
        <v>27695.559557768524</v>
      </c>
      <c r="O67" s="87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1">
        <v>1.3375761352671933E-2</v>
      </c>
      <c r="Q67" s="51">
        <v>1.2019795091496865E-2</v>
      </c>
      <c r="R67" s="9">
        <f>IF(INDEX('Pace of change parameters'!$E$29:$I$29,1,$B$6)=1,D67*(1+P67),D67)</f>
        <v>27695.559557768524</v>
      </c>
      <c r="S67" s="96">
        <f>IF(P67&lt;INDEX('Pace of change parameters'!$E$22:$I$22,1,$B$6),INDEX('Pace of change parameters'!$E$22:$I$22,1,$B$6),P67)</f>
        <v>1.9300000000000001E-2</v>
      </c>
      <c r="T67" s="125">
        <v>1.7936106701258669E-2</v>
      </c>
      <c r="U67" s="110">
        <f t="shared" si="3"/>
        <v>27857.469000000001</v>
      </c>
      <c r="V67" s="124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0</v>
      </c>
      <c r="W67" s="125">
        <f>MIN(S67, S67+(INDEX('Pace of change parameters'!$E$25:$I$25,1,$B$6)-S67)*(1-V67))</f>
        <v>0.01</v>
      </c>
      <c r="X67" s="125">
        <v>8.6485507390083871E-3</v>
      </c>
      <c r="Y67" s="101">
        <f t="shared" si="4"/>
        <v>27603.3</v>
      </c>
      <c r="Z67" s="90">
        <v>0</v>
      </c>
      <c r="AA67" s="92">
        <f t="shared" si="7"/>
        <v>23469.285922723458</v>
      </c>
      <c r="AB67" s="92">
        <f>IF(INDEX('Pace of change parameters'!$E$27:$I$27,1,$B$6)=1,MAX(AA67,Y67),Y67)</f>
        <v>27603.3</v>
      </c>
      <c r="AC67" s="90">
        <f t="shared" si="5"/>
        <v>1.0000000000000009E-2</v>
      </c>
      <c r="AD67" s="136">
        <v>8.6485507390083871E-3</v>
      </c>
      <c r="AE67" s="50">
        <v>27603</v>
      </c>
      <c r="AF67" s="50">
        <v>162.75822459681984</v>
      </c>
      <c r="AG67" s="15">
        <f t="shared" si="10"/>
        <v>9.9890230515915501E-3</v>
      </c>
      <c r="AH67" s="15">
        <f t="shared" si="10"/>
        <v>8.6375884785097057E-3</v>
      </c>
      <c r="AI67" s="50"/>
      <c r="AJ67" s="50">
        <v>23469.285922723458</v>
      </c>
      <c r="AK67" s="50">
        <v>138.3842085765173</v>
      </c>
      <c r="AL67" s="15">
        <f t="shared" si="8"/>
        <v>0.17613292926284529</v>
      </c>
      <c r="AM67" s="52">
        <f t="shared" si="8"/>
        <v>0.17613292926284529</v>
      </c>
    </row>
    <row r="68" spans="1:39" x14ac:dyDescent="0.2">
      <c r="A68" s="178" t="s">
        <v>183</v>
      </c>
      <c r="B68" s="178" t="s">
        <v>184</v>
      </c>
      <c r="D68" s="61">
        <v>24802</v>
      </c>
      <c r="E68" s="66">
        <v>128.74424952054883</v>
      </c>
      <c r="F68" s="49"/>
      <c r="G68" s="81">
        <v>24539.368935462815</v>
      </c>
      <c r="H68" s="74">
        <v>126.54934938161276</v>
      </c>
      <c r="I68" s="83"/>
      <c r="J68" s="96">
        <f t="shared" si="9"/>
        <v>1.0702437590301983E-2</v>
      </c>
      <c r="K68" s="119">
        <f t="shared" si="9"/>
        <v>1.7344223021781735E-2</v>
      </c>
      <c r="L68" s="96">
        <v>1.8670237478311869E-2</v>
      </c>
      <c r="M68" s="90">
        <f>INDEX('Pace of change parameters'!$E$20:$I$20,1,$B$6)</f>
        <v>1.2019795091496865E-2</v>
      </c>
      <c r="N68" s="101">
        <f>IF(INDEX('Pace of change parameters'!$E$28:$I$28,1,$B$6)=1,(1+L68)*D68,D68)</f>
        <v>25265.059229937091</v>
      </c>
      <c r="O68" s="87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1">
        <v>1.8670237478311869E-2</v>
      </c>
      <c r="Q68" s="51">
        <v>1.2019795091496865E-2</v>
      </c>
      <c r="R68" s="9">
        <f>IF(INDEX('Pace of change parameters'!$E$29:$I$29,1,$B$6)=1,D68*(1+P68),D68)</f>
        <v>25265.059229937091</v>
      </c>
      <c r="S68" s="96">
        <f>IF(P68&lt;INDEX('Pace of change parameters'!$E$22:$I$22,1,$B$6),INDEX('Pace of change parameters'!$E$22:$I$22,1,$B$6),P68)</f>
        <v>1.9300000000000001E-2</v>
      </c>
      <c r="T68" s="125">
        <v>1.2645446175338249E-2</v>
      </c>
      <c r="U68" s="110">
        <f t="shared" si="3"/>
        <v>25280.678600000003</v>
      </c>
      <c r="V68" s="124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5">
        <f>MIN(S68, S68+(INDEX('Pace of change parameters'!$E$25:$I$25,1,$B$6)-S68)*(1-V68))</f>
        <v>1.9300000000000001E-2</v>
      </c>
      <c r="X68" s="125">
        <v>1.2645446175338249E-2</v>
      </c>
      <c r="Y68" s="101">
        <f t="shared" si="4"/>
        <v>25280.678600000003</v>
      </c>
      <c r="Z68" s="90">
        <v>0</v>
      </c>
      <c r="AA68" s="92">
        <f t="shared" si="7"/>
        <v>25327.917820298851</v>
      </c>
      <c r="AB68" s="92">
        <f>IF(INDEX('Pace of change parameters'!$E$27:$I$27,1,$B$6)=1,MAX(AA68,Y68),Y68)</f>
        <v>25280.678600000003</v>
      </c>
      <c r="AC68" s="90">
        <f t="shared" si="5"/>
        <v>1.9300000000000095E-2</v>
      </c>
      <c r="AD68" s="136">
        <v>1.2645446175338249E-2</v>
      </c>
      <c r="AE68" s="50">
        <v>25281</v>
      </c>
      <c r="AF68" s="50">
        <v>130.37393545573721</v>
      </c>
      <c r="AG68" s="15">
        <f t="shared" si="10"/>
        <v>1.9312958632368371E-2</v>
      </c>
      <c r="AH68" s="15">
        <f t="shared" si="10"/>
        <v>1.2658320206591078E-2</v>
      </c>
      <c r="AI68" s="50"/>
      <c r="AJ68" s="50">
        <v>25327.917820298851</v>
      </c>
      <c r="AK68" s="50">
        <v>130.61589031809893</v>
      </c>
      <c r="AL68" s="15">
        <f t="shared" si="8"/>
        <v>-1.8524152135889205E-3</v>
      </c>
      <c r="AM68" s="52">
        <f t="shared" si="8"/>
        <v>-1.8524152135890315E-3</v>
      </c>
    </row>
    <row r="69" spans="1:39" x14ac:dyDescent="0.2">
      <c r="A69" s="178" t="s">
        <v>185</v>
      </c>
      <c r="B69" s="178" t="s">
        <v>186</v>
      </c>
      <c r="D69" s="61">
        <v>21910</v>
      </c>
      <c r="E69" s="66">
        <v>126.41913312052225</v>
      </c>
      <c r="F69" s="49"/>
      <c r="G69" s="81">
        <v>22956.020832744551</v>
      </c>
      <c r="H69" s="74">
        <v>131.80069579497464</v>
      </c>
      <c r="I69" s="83"/>
      <c r="J69" s="96">
        <f t="shared" si="9"/>
        <v>-4.5566295673181378E-2</v>
      </c>
      <c r="K69" s="119">
        <f t="shared" si="9"/>
        <v>-4.0831064221571345E-2</v>
      </c>
      <c r="L69" s="96">
        <v>1.7040728385914861E-2</v>
      </c>
      <c r="M69" s="90">
        <f>INDEX('Pace of change parameters'!$E$20:$I$20,1,$B$6)</f>
        <v>1.2019795091496865E-2</v>
      </c>
      <c r="N69" s="101">
        <f>IF(INDEX('Pace of change parameters'!$E$28:$I$28,1,$B$6)=1,(1+L69)*D69,D69)</f>
        <v>22283.362358935396</v>
      </c>
      <c r="O69" s="87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0.53735937309234294</v>
      </c>
      <c r="P69" s="51">
        <v>2.8910596759514018E-2</v>
      </c>
      <c r="Q69" s="51">
        <v>2.383106422157133E-2</v>
      </c>
      <c r="R69" s="9">
        <f>IF(INDEX('Pace of change parameters'!$E$29:$I$29,1,$B$6)=1,D69*(1+P69),D69)</f>
        <v>22543.431175000951</v>
      </c>
      <c r="S69" s="96">
        <f>IF(P69&lt;INDEX('Pace of change parameters'!$E$22:$I$22,1,$B$6),INDEX('Pace of change parameters'!$E$22:$I$22,1,$B$6),P69)</f>
        <v>2.8910596759514018E-2</v>
      </c>
      <c r="T69" s="125">
        <v>2.383106422157133E-2</v>
      </c>
      <c r="U69" s="110">
        <f t="shared" si="3"/>
        <v>22543.431175000951</v>
      </c>
      <c r="V69" s="124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5">
        <f>MIN(S69, S69+(INDEX('Pace of change parameters'!$E$25:$I$25,1,$B$6)-S69)*(1-V69))</f>
        <v>2.8910596759514018E-2</v>
      </c>
      <c r="X69" s="125">
        <v>2.383106422157133E-2</v>
      </c>
      <c r="Y69" s="101">
        <f t="shared" si="4"/>
        <v>22543.431175000951</v>
      </c>
      <c r="Z69" s="90">
        <v>0</v>
      </c>
      <c r="AA69" s="92">
        <f t="shared" si="7"/>
        <v>23693.690357806117</v>
      </c>
      <c r="AB69" s="92">
        <f>IF(INDEX('Pace of change parameters'!$E$27:$I$27,1,$B$6)=1,MAX(AA69,Y69),Y69)</f>
        <v>22543.431175000951</v>
      </c>
      <c r="AC69" s="90">
        <f t="shared" si="5"/>
        <v>2.8910596759514018E-2</v>
      </c>
      <c r="AD69" s="136">
        <v>2.383106422157133E-2</v>
      </c>
      <c r="AE69" s="50">
        <v>22543</v>
      </c>
      <c r="AF69" s="50">
        <v>129.42936003386126</v>
      </c>
      <c r="AG69" s="15">
        <f t="shared" si="10"/>
        <v>2.8890917389319926E-2</v>
      </c>
      <c r="AH69" s="15">
        <f t="shared" si="10"/>
        <v>2.3811482004620244E-2</v>
      </c>
      <c r="AI69" s="50"/>
      <c r="AJ69" s="50">
        <v>23693.690357806117</v>
      </c>
      <c r="AK69" s="50">
        <v>136.03598366904646</v>
      </c>
      <c r="AL69" s="15">
        <f t="shared" si="8"/>
        <v>-4.856526528494165E-2</v>
      </c>
      <c r="AM69" s="52">
        <f t="shared" si="8"/>
        <v>-4.8565265284941428E-2</v>
      </c>
    </row>
    <row r="70" spans="1:39" x14ac:dyDescent="0.2">
      <c r="A70" s="178" t="s">
        <v>187</v>
      </c>
      <c r="B70" s="178" t="s">
        <v>188</v>
      </c>
      <c r="D70" s="61">
        <v>36444</v>
      </c>
      <c r="E70" s="66">
        <v>139.56090570970343</v>
      </c>
      <c r="F70" s="49"/>
      <c r="G70" s="81">
        <v>34666.743010072089</v>
      </c>
      <c r="H70" s="74">
        <v>132.27192726967431</v>
      </c>
      <c r="I70" s="83"/>
      <c r="J70" s="96">
        <f t="shared" si="9"/>
        <v>5.1266915654913037E-2</v>
      </c>
      <c r="K70" s="119">
        <f t="shared" si="9"/>
        <v>5.5106012216548761E-2</v>
      </c>
      <c r="L70" s="96">
        <v>1.5715566030148231E-2</v>
      </c>
      <c r="M70" s="90">
        <f>INDEX('Pace of change parameters'!$E$20:$I$20,1,$B$6)</f>
        <v>1.2019795091496865E-2</v>
      </c>
      <c r="N70" s="101">
        <f>IF(INDEX('Pace of change parameters'!$E$28:$I$28,1,$B$6)=1,(1+L70)*D70,D70)</f>
        <v>37016.738088402722</v>
      </c>
      <c r="O70" s="87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1">
        <v>1.5715566030148231E-2</v>
      </c>
      <c r="Q70" s="51">
        <v>1.2019795091496865E-2</v>
      </c>
      <c r="R70" s="9">
        <f>IF(INDEX('Pace of change parameters'!$E$29:$I$29,1,$B$6)=1,D70*(1+P70),D70)</f>
        <v>37016.738088402722</v>
      </c>
      <c r="S70" s="96">
        <f>IF(P70&lt;INDEX('Pace of change parameters'!$E$22:$I$22,1,$B$6),INDEX('Pace of change parameters'!$E$22:$I$22,1,$B$6),P70)</f>
        <v>1.9300000000000001E-2</v>
      </c>
      <c r="T70" s="125">
        <v>1.5591186781265254E-2</v>
      </c>
      <c r="U70" s="110">
        <f t="shared" si="3"/>
        <v>37147.369200000001</v>
      </c>
      <c r="V70" s="124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0.97466168690173938</v>
      </c>
      <c r="W70" s="125">
        <f>MIN(S70, S70+(INDEX('Pace of change parameters'!$E$25:$I$25,1,$B$6)-S70)*(1-V70))</f>
        <v>1.9064353688186177E-2</v>
      </c>
      <c r="X70" s="125">
        <v>1.5356397889402684E-2</v>
      </c>
      <c r="Y70" s="101">
        <f t="shared" si="4"/>
        <v>37138.781305812263</v>
      </c>
      <c r="Z70" s="90">
        <v>0</v>
      </c>
      <c r="AA70" s="92">
        <f t="shared" si="7"/>
        <v>35780.725265010384</v>
      </c>
      <c r="AB70" s="92">
        <f>IF(INDEX('Pace of change parameters'!$E$27:$I$27,1,$B$6)=1,MAX(AA70,Y70),Y70)</f>
        <v>37138.781305812263</v>
      </c>
      <c r="AC70" s="90">
        <f t="shared" si="5"/>
        <v>1.9064353688186264E-2</v>
      </c>
      <c r="AD70" s="136">
        <v>1.5356397889402684E-2</v>
      </c>
      <c r="AE70" s="50">
        <v>37139</v>
      </c>
      <c r="AF70" s="50">
        <v>141.70489294137525</v>
      </c>
      <c r="AG70" s="15">
        <f t="shared" si="10"/>
        <v>1.9070354516518506E-2</v>
      </c>
      <c r="AH70" s="15">
        <f t="shared" si="10"/>
        <v>1.5362376883190088E-2</v>
      </c>
      <c r="AI70" s="50"/>
      <c r="AJ70" s="50">
        <v>35780.725265010384</v>
      </c>
      <c r="AK70" s="50">
        <v>136.52235771138311</v>
      </c>
      <c r="AL70" s="15">
        <f t="shared" si="8"/>
        <v>3.7961073313342197E-2</v>
      </c>
      <c r="AM70" s="52">
        <f t="shared" si="8"/>
        <v>3.7961073313342197E-2</v>
      </c>
    </row>
    <row r="71" spans="1:39" x14ac:dyDescent="0.2">
      <c r="A71" s="178" t="s">
        <v>189</v>
      </c>
      <c r="B71" s="178" t="s">
        <v>190</v>
      </c>
      <c r="D71" s="61">
        <v>16160</v>
      </c>
      <c r="E71" s="66">
        <v>135.5953366010209</v>
      </c>
      <c r="F71" s="49"/>
      <c r="G71" s="81">
        <v>16007.323870111686</v>
      </c>
      <c r="H71" s="74">
        <v>134.1335488351524</v>
      </c>
      <c r="I71" s="83"/>
      <c r="J71" s="96">
        <f t="shared" si="9"/>
        <v>9.5378922252822296E-3</v>
      </c>
      <c r="K71" s="119">
        <f t="shared" si="9"/>
        <v>1.0898002614282642E-2</v>
      </c>
      <c r="L71" s="96">
        <v>1.3383249249858453E-2</v>
      </c>
      <c r="M71" s="90">
        <f>INDEX('Pace of change parameters'!$E$20:$I$20,1,$B$6)</f>
        <v>1.2019795091496865E-2</v>
      </c>
      <c r="N71" s="101">
        <f>IF(INDEX('Pace of change parameters'!$E$28:$I$28,1,$B$6)=1,(1+L71)*D71,D71)</f>
        <v>16376.273307877713</v>
      </c>
      <c r="O71" s="87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1">
        <v>1.3383249249858453E-2</v>
      </c>
      <c r="Q71" s="51">
        <v>1.2019795091496865E-2</v>
      </c>
      <c r="R71" s="9">
        <f>IF(INDEX('Pace of change parameters'!$E$29:$I$29,1,$B$6)=1,D71*(1+P71),D71)</f>
        <v>16376.273307877713</v>
      </c>
      <c r="S71" s="96">
        <f>IF(P71&lt;INDEX('Pace of change parameters'!$E$22:$I$22,1,$B$6),INDEX('Pace of change parameters'!$E$22:$I$22,1,$B$6),P71)</f>
        <v>1.9300000000000001E-2</v>
      </c>
      <c r="T71" s="125">
        <v>1.7928585162971133E-2</v>
      </c>
      <c r="U71" s="110">
        <f t="shared" si="3"/>
        <v>16471.888000000003</v>
      </c>
      <c r="V71" s="124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5">
        <f>MIN(S71, S71+(INDEX('Pace of change parameters'!$E$25:$I$25,1,$B$6)-S71)*(1-V71))</f>
        <v>1.9300000000000001E-2</v>
      </c>
      <c r="X71" s="125">
        <v>1.7928585162971133E-2</v>
      </c>
      <c r="Y71" s="101">
        <f t="shared" si="4"/>
        <v>16471.888000000003</v>
      </c>
      <c r="Z71" s="90">
        <v>0</v>
      </c>
      <c r="AA71" s="92">
        <f t="shared" si="7"/>
        <v>16521.703739462948</v>
      </c>
      <c r="AB71" s="92">
        <f>IF(INDEX('Pace of change parameters'!$E$27:$I$27,1,$B$6)=1,MAX(AA71,Y71),Y71)</f>
        <v>16471.888000000003</v>
      </c>
      <c r="AC71" s="90">
        <f t="shared" si="5"/>
        <v>1.9300000000000095E-2</v>
      </c>
      <c r="AD71" s="136">
        <v>1.7928585162971133E-2</v>
      </c>
      <c r="AE71" s="50">
        <v>16472</v>
      </c>
      <c r="AF71" s="50">
        <v>138.02730764622274</v>
      </c>
      <c r="AG71" s="15">
        <f t="shared" si="10"/>
        <v>1.9306930693069324E-2</v>
      </c>
      <c r="AH71" s="15">
        <f t="shared" si="10"/>
        <v>1.7935506531155498E-2</v>
      </c>
      <c r="AI71" s="50"/>
      <c r="AJ71" s="50">
        <v>16521.703739462948</v>
      </c>
      <c r="AK71" s="50">
        <v>138.44380068519916</v>
      </c>
      <c r="AL71" s="15">
        <f t="shared" si="8"/>
        <v>-3.0083906748810119E-3</v>
      </c>
      <c r="AM71" s="52">
        <f t="shared" si="8"/>
        <v>-3.0083906748809008E-3</v>
      </c>
    </row>
    <row r="72" spans="1:39" x14ac:dyDescent="0.2">
      <c r="A72" s="178" t="s">
        <v>191</v>
      </c>
      <c r="B72" s="178" t="s">
        <v>192</v>
      </c>
      <c r="D72" s="61">
        <v>76122</v>
      </c>
      <c r="E72" s="66">
        <v>128.65712097524283</v>
      </c>
      <c r="F72" s="49"/>
      <c r="G72" s="81">
        <v>76711.611624888959</v>
      </c>
      <c r="H72" s="74">
        <v>128.94882499402212</v>
      </c>
      <c r="I72" s="83"/>
      <c r="J72" s="96">
        <f t="shared" si="9"/>
        <v>-7.6860805346143923E-3</v>
      </c>
      <c r="K72" s="119">
        <f t="shared" si="9"/>
        <v>-2.2621688781794269E-3</v>
      </c>
      <c r="L72" s="96">
        <v>1.7551417550342174E-2</v>
      </c>
      <c r="M72" s="90">
        <f>INDEX('Pace of change parameters'!$E$20:$I$20,1,$B$6)</f>
        <v>1.2019795091496865E-2</v>
      </c>
      <c r="N72" s="101">
        <f>IF(INDEX('Pace of change parameters'!$E$28:$I$28,1,$B$6)=1,(1+L72)*D72,D72)</f>
        <v>77458.049006767149</v>
      </c>
      <c r="O72" s="87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1">
        <v>1.7551417550342174E-2</v>
      </c>
      <c r="Q72" s="51">
        <v>1.2019795091496865E-2</v>
      </c>
      <c r="R72" s="9">
        <f>IF(INDEX('Pace of change parameters'!$E$29:$I$29,1,$B$6)=1,D72*(1+P72),D72)</f>
        <v>77458.049006767149</v>
      </c>
      <c r="S72" s="96">
        <f>IF(P72&lt;INDEX('Pace of change parameters'!$E$22:$I$22,1,$B$6),INDEX('Pace of change parameters'!$E$22:$I$22,1,$B$6),P72)</f>
        <v>1.9300000000000001E-2</v>
      </c>
      <c r="T72" s="125">
        <v>1.37588718810151E-2</v>
      </c>
      <c r="U72" s="110">
        <f t="shared" si="3"/>
        <v>77591.154600000009</v>
      </c>
      <c r="V72" s="124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5">
        <f>MIN(S72, S72+(INDEX('Pace of change parameters'!$E$25:$I$25,1,$B$6)-S72)*(1-V72))</f>
        <v>1.9300000000000001E-2</v>
      </c>
      <c r="X72" s="125">
        <v>1.37588718810151E-2</v>
      </c>
      <c r="Y72" s="101">
        <f t="shared" si="4"/>
        <v>77591.154600000009</v>
      </c>
      <c r="Z72" s="90">
        <v>0</v>
      </c>
      <c r="AA72" s="92">
        <f t="shared" si="7"/>
        <v>79176.665064521774</v>
      </c>
      <c r="AB72" s="92">
        <f>IF(INDEX('Pace of change parameters'!$E$27:$I$27,1,$B$6)=1,MAX(AA72,Y72),Y72)</f>
        <v>77591.154600000009</v>
      </c>
      <c r="AC72" s="90">
        <f t="shared" si="5"/>
        <v>1.9300000000000095E-2</v>
      </c>
      <c r="AD72" s="136">
        <v>1.37588718810151E-2</v>
      </c>
      <c r="AE72" s="50">
        <v>77591</v>
      </c>
      <c r="AF72" s="50">
        <v>130.4270379435618</v>
      </c>
      <c r="AG72" s="15">
        <f t="shared" si="10"/>
        <v>1.9297969049683505E-2</v>
      </c>
      <c r="AH72" s="15">
        <f t="shared" si="10"/>
        <v>1.3756851971369333E-2</v>
      </c>
      <c r="AI72" s="50"/>
      <c r="AJ72" s="50">
        <v>79176.665064521774</v>
      </c>
      <c r="AK72" s="50">
        <v>133.09247075840068</v>
      </c>
      <c r="AL72" s="15">
        <f t="shared" si="8"/>
        <v>-2.0026924135155277E-2</v>
      </c>
      <c r="AM72" s="52">
        <f t="shared" si="8"/>
        <v>-2.0026924135155388E-2</v>
      </c>
    </row>
    <row r="73" spans="1:39" x14ac:dyDescent="0.2">
      <c r="A73" s="178" t="s">
        <v>193</v>
      </c>
      <c r="B73" s="178" t="s">
        <v>194</v>
      </c>
      <c r="D73" s="61">
        <v>40858</v>
      </c>
      <c r="E73" s="66">
        <v>114.54404092207611</v>
      </c>
      <c r="F73" s="49"/>
      <c r="G73" s="81">
        <v>42832.849540165866</v>
      </c>
      <c r="H73" s="74">
        <v>119.33917223978544</v>
      </c>
      <c r="I73" s="83"/>
      <c r="J73" s="96">
        <f t="shared" si="9"/>
        <v>-4.6105957492134197E-2</v>
      </c>
      <c r="K73" s="119">
        <f t="shared" si="9"/>
        <v>-4.0180698656720915E-2</v>
      </c>
      <c r="L73" s="96">
        <v>1.8306110935040421E-2</v>
      </c>
      <c r="M73" s="90">
        <f>INDEX('Pace of change parameters'!$E$20:$I$20,1,$B$6)</f>
        <v>1.2019795091496865E-2</v>
      </c>
      <c r="N73" s="101">
        <f>IF(INDEX('Pace of change parameters'!$E$28:$I$28,1,$B$6)=1,(1+L73)*D73,D73)</f>
        <v>41605.95108058388</v>
      </c>
      <c r="O73" s="87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0.50777067873950577</v>
      </c>
      <c r="P73" s="51">
        <v>2.9536342160899842E-2</v>
      </c>
      <c r="Q73" s="51">
        <v>2.3180698656720899E-2</v>
      </c>
      <c r="R73" s="9">
        <f>IF(INDEX('Pace of change parameters'!$E$29:$I$29,1,$B$6)=1,D73*(1+P73),D73)</f>
        <v>42064.795868010049</v>
      </c>
      <c r="S73" s="96">
        <f>IF(P73&lt;INDEX('Pace of change parameters'!$E$22:$I$22,1,$B$6),INDEX('Pace of change parameters'!$E$22:$I$22,1,$B$6),P73)</f>
        <v>2.9536342160899842E-2</v>
      </c>
      <c r="T73" s="125">
        <v>2.3180698656720899E-2</v>
      </c>
      <c r="U73" s="110">
        <f t="shared" ref="U73:U136" si="11">D73*(1+S73)</f>
        <v>42064.795868010049</v>
      </c>
      <c r="V73" s="124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5">
        <f>MIN(S73, S73+(INDEX('Pace of change parameters'!$E$25:$I$25,1,$B$6)-S73)*(1-V73))</f>
        <v>2.9536342160899842E-2</v>
      </c>
      <c r="X73" s="125">
        <v>2.3180698656720899E-2</v>
      </c>
      <c r="Y73" s="101">
        <f t="shared" ref="Y73:Y136" si="12">D73*(1+W73)</f>
        <v>42064.795868010049</v>
      </c>
      <c r="Z73" s="90">
        <v>0</v>
      </c>
      <c r="AA73" s="92">
        <f t="shared" si="7"/>
        <v>44209.241729715475</v>
      </c>
      <c r="AB73" s="92">
        <f>IF(INDEX('Pace of change parameters'!$E$27:$I$27,1,$B$6)=1,MAX(AA73,Y73),Y73)</f>
        <v>42064.795868010049</v>
      </c>
      <c r="AC73" s="90">
        <f t="shared" ref="AC73:AC136" si="13">AB73/D73-1</f>
        <v>2.9536342160899842E-2</v>
      </c>
      <c r="AD73" s="136">
        <v>2.3180698656720899E-2</v>
      </c>
      <c r="AE73" s="50">
        <v>42065</v>
      </c>
      <c r="AF73" s="50">
        <v>117.1998205619998</v>
      </c>
      <c r="AG73" s="15">
        <f t="shared" ref="AG73:AH104" si="14">AE73/D73 - 1</f>
        <v>2.9541338293602282E-2</v>
      </c>
      <c r="AH73" s="15">
        <f t="shared" si="14"/>
        <v>2.3185663946764468E-2</v>
      </c>
      <c r="AI73" s="50"/>
      <c r="AJ73" s="50">
        <v>44209.241729715475</v>
      </c>
      <c r="AK73" s="50">
        <v>123.17402110792172</v>
      </c>
      <c r="AL73" s="15">
        <f t="shared" si="8"/>
        <v>-4.8502115074147811E-2</v>
      </c>
      <c r="AM73" s="52">
        <f t="shared" si="8"/>
        <v>-4.85021150741477E-2</v>
      </c>
    </row>
    <row r="74" spans="1:39" x14ac:dyDescent="0.2">
      <c r="A74" s="178" t="s">
        <v>195</v>
      </c>
      <c r="B74" s="178" t="s">
        <v>196</v>
      </c>
      <c r="D74" s="61">
        <v>56320</v>
      </c>
      <c r="E74" s="66">
        <v>153.43019397876117</v>
      </c>
      <c r="F74" s="49"/>
      <c r="G74" s="81">
        <v>48365.719314037509</v>
      </c>
      <c r="H74" s="74">
        <v>131.07537001217688</v>
      </c>
      <c r="I74" s="83"/>
      <c r="J74" s="96">
        <f t="shared" si="9"/>
        <v>0.16446112657428968</v>
      </c>
      <c r="K74" s="119">
        <f t="shared" si="9"/>
        <v>0.17054938669642916</v>
      </c>
      <c r="L74" s="96">
        <v>1.7311032059962761E-2</v>
      </c>
      <c r="M74" s="90">
        <f>INDEX('Pace of change parameters'!$E$20:$I$20,1,$B$6)</f>
        <v>1.2019795091496865E-2</v>
      </c>
      <c r="N74" s="101">
        <f>IF(INDEX('Pace of change parameters'!$E$28:$I$28,1,$B$6)=1,(1+L74)*D74,D74)</f>
        <v>57294.957325617106</v>
      </c>
      <c r="O74" s="87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1">
        <v>1.7311032059962761E-2</v>
      </c>
      <c r="Q74" s="51">
        <v>1.2019795091496865E-2</v>
      </c>
      <c r="R74" s="9">
        <f>IF(INDEX('Pace of change parameters'!$E$29:$I$29,1,$B$6)=1,D74*(1+P74),D74)</f>
        <v>57294.957325617106</v>
      </c>
      <c r="S74" s="96">
        <f>IF(P74&lt;INDEX('Pace of change parameters'!$E$22:$I$22,1,$B$6),INDEX('Pace of change parameters'!$E$22:$I$22,1,$B$6),P74)</f>
        <v>1.9300000000000001E-2</v>
      </c>
      <c r="T74" s="125">
        <v>1.3998418013774883E-2</v>
      </c>
      <c r="U74" s="110">
        <f t="shared" si="11"/>
        <v>57406.976000000002</v>
      </c>
      <c r="V74" s="124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0</v>
      </c>
      <c r="W74" s="125">
        <f>MIN(S74, S74+(INDEX('Pace of change parameters'!$E$25:$I$25,1,$B$6)-S74)*(1-V74))</f>
        <v>0.01</v>
      </c>
      <c r="X74" s="125">
        <v>4.746789163065257E-3</v>
      </c>
      <c r="Y74" s="101">
        <f t="shared" si="12"/>
        <v>56883.199999999997</v>
      </c>
      <c r="Z74" s="90">
        <v>0</v>
      </c>
      <c r="AA74" s="92">
        <f t="shared" ref="AA74:AA137" si="15">(1+Z74)*AJ74</f>
        <v>49919.904922057001</v>
      </c>
      <c r="AB74" s="92">
        <f>IF(INDEX('Pace of change parameters'!$E$27:$I$27,1,$B$6)=1,MAX(AA74,Y74),Y74)</f>
        <v>56883.199999999997</v>
      </c>
      <c r="AC74" s="90">
        <f t="shared" si="13"/>
        <v>1.0000000000000009E-2</v>
      </c>
      <c r="AD74" s="136">
        <v>4.746789163065257E-3</v>
      </c>
      <c r="AE74" s="50">
        <v>56883</v>
      </c>
      <c r="AF74" s="50">
        <v>154.15795274316665</v>
      </c>
      <c r="AG74" s="15">
        <f t="shared" si="14"/>
        <v>9.9964488636363757E-3</v>
      </c>
      <c r="AH74" s="15">
        <f t="shared" si="14"/>
        <v>4.7432564968679092E-3</v>
      </c>
      <c r="AI74" s="50"/>
      <c r="AJ74" s="50">
        <v>49919.904922057001</v>
      </c>
      <c r="AK74" s="50">
        <v>135.28735024379577</v>
      </c>
      <c r="AL74" s="15">
        <f t="shared" ref="AL74:AM137" si="16">AE74/AJ74-1</f>
        <v>0.13948534334780693</v>
      </c>
      <c r="AM74" s="52">
        <f t="shared" si="16"/>
        <v>0.13948534334780693</v>
      </c>
    </row>
    <row r="75" spans="1:39" x14ac:dyDescent="0.2">
      <c r="A75" s="178" t="s">
        <v>197</v>
      </c>
      <c r="B75" s="178" t="s">
        <v>198</v>
      </c>
      <c r="D75" s="61">
        <v>95471</v>
      </c>
      <c r="E75" s="66">
        <v>131.12123037934975</v>
      </c>
      <c r="F75" s="49"/>
      <c r="G75" s="81">
        <v>100817.40814976723</v>
      </c>
      <c r="H75" s="74">
        <v>137.46084538565628</v>
      </c>
      <c r="I75" s="83"/>
      <c r="J75" s="96">
        <f t="shared" si="9"/>
        <v>-5.3030605010446097E-2</v>
      </c>
      <c r="K75" s="119">
        <f t="shared" si="9"/>
        <v>-4.611942396047608E-2</v>
      </c>
      <c r="L75" s="96">
        <v>1.9405727590517285E-2</v>
      </c>
      <c r="M75" s="90">
        <f>INDEX('Pace of change parameters'!$E$20:$I$20,1,$B$6)</f>
        <v>1.2019795091496865E-2</v>
      </c>
      <c r="N75" s="101">
        <f>IF(INDEX('Pace of change parameters'!$E$28:$I$28,1,$B$6)=1,(1+L75)*D75,D75)</f>
        <v>97323.684218794282</v>
      </c>
      <c r="O75" s="87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0.7779558443681367</v>
      </c>
      <c r="P75" s="51">
        <v>3.6630153133629939E-2</v>
      </c>
      <c r="Q75" s="51">
        <v>2.9119423960476176E-2</v>
      </c>
      <c r="R75" s="9">
        <f>IF(INDEX('Pace of change parameters'!$E$29:$I$29,1,$B$6)=1,D75*(1+P75),D75)</f>
        <v>98968.117349820779</v>
      </c>
      <c r="S75" s="96">
        <f>IF(P75&lt;INDEX('Pace of change parameters'!$E$22:$I$22,1,$B$6),INDEX('Pace of change parameters'!$E$22:$I$22,1,$B$6),P75)</f>
        <v>3.6630153133629939E-2</v>
      </c>
      <c r="T75" s="125">
        <v>2.9119423960476176E-2</v>
      </c>
      <c r="U75" s="110">
        <f t="shared" si="11"/>
        <v>98968.117349820779</v>
      </c>
      <c r="V75" s="124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5">
        <f>MIN(S75, S75+(INDEX('Pace of change parameters'!$E$25:$I$25,1,$B$6)-S75)*(1-V75))</f>
        <v>3.6630153133629939E-2</v>
      </c>
      <c r="X75" s="125">
        <v>2.9119423960476176E-2</v>
      </c>
      <c r="Y75" s="101">
        <f t="shared" si="12"/>
        <v>98968.117349820779</v>
      </c>
      <c r="Z75" s="90">
        <v>0</v>
      </c>
      <c r="AA75" s="92">
        <f t="shared" si="15"/>
        <v>104057.0780441984</v>
      </c>
      <c r="AB75" s="92">
        <f>IF(INDEX('Pace of change parameters'!$E$27:$I$27,1,$B$6)=1,MAX(AA75,Y75),Y75)</f>
        <v>98968.117349820779</v>
      </c>
      <c r="AC75" s="90">
        <f t="shared" si="13"/>
        <v>3.6630153133629939E-2</v>
      </c>
      <c r="AD75" s="136">
        <v>2.9119423960476176E-2</v>
      </c>
      <c r="AE75" s="50">
        <v>98968</v>
      </c>
      <c r="AF75" s="50">
        <v>134.93924507480051</v>
      </c>
      <c r="AG75" s="15">
        <f t="shared" si="14"/>
        <v>3.662892396644013E-2</v>
      </c>
      <c r="AH75" s="15">
        <f t="shared" si="14"/>
        <v>2.9118203699010303E-2</v>
      </c>
      <c r="AI75" s="50"/>
      <c r="AJ75" s="50">
        <v>104057.0780441984</v>
      </c>
      <c r="AK75" s="50">
        <v>141.87801669199871</v>
      </c>
      <c r="AL75" s="15">
        <f t="shared" si="16"/>
        <v>-4.8906601452299081E-2</v>
      </c>
      <c r="AM75" s="52">
        <f t="shared" si="16"/>
        <v>-4.890660145229897E-2</v>
      </c>
    </row>
    <row r="76" spans="1:39" x14ac:dyDescent="0.2">
      <c r="A76" s="178" t="s">
        <v>199</v>
      </c>
      <c r="B76" s="178" t="s">
        <v>200</v>
      </c>
      <c r="D76" s="61">
        <v>40173</v>
      </c>
      <c r="E76" s="66">
        <v>135.05514301746396</v>
      </c>
      <c r="F76" s="49"/>
      <c r="G76" s="81">
        <v>40436.120623201015</v>
      </c>
      <c r="H76" s="74">
        <v>135.00760642729935</v>
      </c>
      <c r="I76" s="83"/>
      <c r="J76" s="96">
        <f t="shared" si="9"/>
        <v>-6.5070689063591036E-3</v>
      </c>
      <c r="K76" s="119">
        <f t="shared" si="9"/>
        <v>3.5210305124699914E-4</v>
      </c>
      <c r="L76" s="96">
        <v>1.9006878322569865E-2</v>
      </c>
      <c r="M76" s="90">
        <f>INDEX('Pace of change parameters'!$E$20:$I$20,1,$B$6)</f>
        <v>1.2019795091496865E-2</v>
      </c>
      <c r="N76" s="101">
        <f>IF(INDEX('Pace of change parameters'!$E$28:$I$28,1,$B$6)=1,(1+L76)*D76,D76)</f>
        <v>40936.563322852599</v>
      </c>
      <c r="O76" s="87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1">
        <v>1.9006878322569865E-2</v>
      </c>
      <c r="Q76" s="51">
        <v>1.2019795091496865E-2</v>
      </c>
      <c r="R76" s="9">
        <f>IF(INDEX('Pace of change parameters'!$E$29:$I$29,1,$B$6)=1,D76*(1+P76),D76)</f>
        <v>40936.563322852599</v>
      </c>
      <c r="S76" s="96">
        <f>IF(P76&lt;INDEX('Pace of change parameters'!$E$22:$I$22,1,$B$6),INDEX('Pace of change parameters'!$E$22:$I$22,1,$B$6),P76)</f>
        <v>1.9300000000000001E-2</v>
      </c>
      <c r="T76" s="125">
        <v>1.2310906904616559E-2</v>
      </c>
      <c r="U76" s="110">
        <f t="shared" si="11"/>
        <v>40948.338900000002</v>
      </c>
      <c r="V76" s="124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5">
        <f>MIN(S76, S76+(INDEX('Pace of change parameters'!$E$25:$I$25,1,$B$6)-S76)*(1-V76))</f>
        <v>1.9300000000000001E-2</v>
      </c>
      <c r="X76" s="125">
        <v>1.2310906904616559E-2</v>
      </c>
      <c r="Y76" s="101">
        <f t="shared" si="12"/>
        <v>40948.338900000002</v>
      </c>
      <c r="Z76" s="90">
        <v>0</v>
      </c>
      <c r="AA76" s="92">
        <f t="shared" si="15"/>
        <v>41735.496247259587</v>
      </c>
      <c r="AB76" s="92">
        <f>IF(INDEX('Pace of change parameters'!$E$27:$I$27,1,$B$6)=1,MAX(AA76,Y76),Y76)</f>
        <v>40948.338900000002</v>
      </c>
      <c r="AC76" s="90">
        <f t="shared" si="13"/>
        <v>1.9300000000000095E-2</v>
      </c>
      <c r="AD76" s="136">
        <v>1.2310906904616559E-2</v>
      </c>
      <c r="AE76" s="50">
        <v>40948</v>
      </c>
      <c r="AF76" s="50">
        <v>136.71666279512206</v>
      </c>
      <c r="AG76" s="15">
        <f t="shared" si="14"/>
        <v>1.9291563985761595E-2</v>
      </c>
      <c r="AH76" s="15">
        <f t="shared" si="14"/>
        <v>1.230252873408344E-2</v>
      </c>
      <c r="AI76" s="50"/>
      <c r="AJ76" s="50">
        <v>41735.496247259587</v>
      </c>
      <c r="AK76" s="50">
        <v>139.34594527263044</v>
      </c>
      <c r="AL76" s="15">
        <f t="shared" si="16"/>
        <v>-1.8868740474394019E-2</v>
      </c>
      <c r="AM76" s="52">
        <f t="shared" si="16"/>
        <v>-1.8868740474394019E-2</v>
      </c>
    </row>
    <row r="77" spans="1:39" x14ac:dyDescent="0.2">
      <c r="A77" s="178" t="s">
        <v>201</v>
      </c>
      <c r="B77" s="178" t="s">
        <v>202</v>
      </c>
      <c r="D77" s="61">
        <v>17626</v>
      </c>
      <c r="E77" s="66">
        <v>132.9076887141909</v>
      </c>
      <c r="F77" s="49"/>
      <c r="G77" s="81">
        <v>16498.651902202542</v>
      </c>
      <c r="H77" s="74">
        <v>124.02509838393918</v>
      </c>
      <c r="I77" s="83"/>
      <c r="J77" s="96">
        <f t="shared" si="9"/>
        <v>6.8329709874475286E-2</v>
      </c>
      <c r="K77" s="119">
        <f t="shared" si="9"/>
        <v>7.1619296787447606E-2</v>
      </c>
      <c r="L77" s="96">
        <v>1.5135993249079993E-2</v>
      </c>
      <c r="M77" s="90">
        <f>INDEX('Pace of change parameters'!$E$20:$I$20,1,$B$6)</f>
        <v>1.2019795091496865E-2</v>
      </c>
      <c r="N77" s="101">
        <f>IF(INDEX('Pace of change parameters'!$E$28:$I$28,1,$B$6)=1,(1+L77)*D77,D77)</f>
        <v>17892.787017008282</v>
      </c>
      <c r="O77" s="87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1">
        <v>1.5135993249079993E-2</v>
      </c>
      <c r="Q77" s="51">
        <v>1.2019795091496865E-2</v>
      </c>
      <c r="R77" s="9">
        <f>IF(INDEX('Pace of change parameters'!$E$29:$I$29,1,$B$6)=1,D77*(1+P77),D77)</f>
        <v>17892.787017008282</v>
      </c>
      <c r="S77" s="96">
        <f>IF(P77&lt;INDEX('Pace of change parameters'!$E$22:$I$22,1,$B$6),INDEX('Pace of change parameters'!$E$22:$I$22,1,$B$6),P77)</f>
        <v>1.9300000000000001E-2</v>
      </c>
      <c r="T77" s="125">
        <v>1.6171019446509893E-2</v>
      </c>
      <c r="U77" s="110">
        <f t="shared" si="11"/>
        <v>17966.181800000002</v>
      </c>
      <c r="V77" s="124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0.63340580251049439</v>
      </c>
      <c r="W77" s="125">
        <f>MIN(S77, S77+(INDEX('Pace of change parameters'!$E$25:$I$25,1,$B$6)-S77)*(1-V77))</f>
        <v>1.5890673963347597E-2</v>
      </c>
      <c r="X77" s="125">
        <v>1.2772159136207772E-2</v>
      </c>
      <c r="Y77" s="101">
        <f t="shared" si="12"/>
        <v>17906.089019277963</v>
      </c>
      <c r="Z77" s="90">
        <v>0</v>
      </c>
      <c r="AA77" s="92">
        <f t="shared" si="15"/>
        <v>17028.820122623991</v>
      </c>
      <c r="AB77" s="92">
        <f>IF(INDEX('Pace of change parameters'!$E$27:$I$27,1,$B$6)=1,MAX(AA77,Y77),Y77)</f>
        <v>17906.089019277963</v>
      </c>
      <c r="AC77" s="90">
        <f t="shared" si="13"/>
        <v>1.5890673963347535E-2</v>
      </c>
      <c r="AD77" s="136">
        <v>1.2772159136207772E-2</v>
      </c>
      <c r="AE77" s="50">
        <v>17906</v>
      </c>
      <c r="AF77" s="50">
        <v>134.60453768142975</v>
      </c>
      <c r="AG77" s="15">
        <f t="shared" si="14"/>
        <v>1.5885623510722757E-2</v>
      </c>
      <c r="AH77" s="15">
        <f t="shared" si="14"/>
        <v>1.2767124187132772E-2</v>
      </c>
      <c r="AI77" s="50"/>
      <c r="AJ77" s="50">
        <v>17028.820122623991</v>
      </c>
      <c r="AK77" s="50">
        <v>128.01052495621749</v>
      </c>
      <c r="AL77" s="15">
        <f t="shared" si="16"/>
        <v>5.1511488820685347E-2</v>
      </c>
      <c r="AM77" s="52">
        <f t="shared" si="16"/>
        <v>5.1511488820685347E-2</v>
      </c>
    </row>
    <row r="78" spans="1:39" x14ac:dyDescent="0.2">
      <c r="A78" s="178" t="s">
        <v>203</v>
      </c>
      <c r="B78" s="178" t="s">
        <v>204</v>
      </c>
      <c r="D78" s="61">
        <v>64081</v>
      </c>
      <c r="E78" s="66">
        <v>128.53842832446313</v>
      </c>
      <c r="F78" s="49"/>
      <c r="G78" s="81">
        <v>67947.088382250993</v>
      </c>
      <c r="H78" s="74">
        <v>134.76879783663298</v>
      </c>
      <c r="I78" s="83"/>
      <c r="J78" s="96">
        <f t="shared" si="9"/>
        <v>-5.689851433370452E-2</v>
      </c>
      <c r="K78" s="119">
        <f t="shared" si="9"/>
        <v>-4.6230059273232649E-2</v>
      </c>
      <c r="L78" s="96">
        <v>2.3467860722115264E-2</v>
      </c>
      <c r="M78" s="90">
        <f>INDEX('Pace of change parameters'!$E$20:$I$20,1,$B$6)</f>
        <v>1.2019795091496865E-2</v>
      </c>
      <c r="N78" s="101">
        <f>IF(INDEX('Pace of change parameters'!$E$28:$I$28,1,$B$6)=1,(1+L78)*D78,D78)</f>
        <v>65584.843982933875</v>
      </c>
      <c r="O78" s="87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0.78298925116380169</v>
      </c>
      <c r="P78" s="51">
        <v>4.0872809073892347E-2</v>
      </c>
      <c r="Q78" s="51">
        <v>2.9230059273232634E-2</v>
      </c>
      <c r="R78" s="9">
        <f>IF(INDEX('Pace of change parameters'!$E$29:$I$29,1,$B$6)=1,D78*(1+P78),D78)</f>
        <v>66700.170478264103</v>
      </c>
      <c r="S78" s="96">
        <f>IF(P78&lt;INDEX('Pace of change parameters'!$E$22:$I$22,1,$B$6),INDEX('Pace of change parameters'!$E$22:$I$22,1,$B$6),P78)</f>
        <v>4.0872809073892347E-2</v>
      </c>
      <c r="T78" s="125">
        <v>2.9230059273232634E-2</v>
      </c>
      <c r="U78" s="110">
        <f t="shared" si="11"/>
        <v>66700.170478264103</v>
      </c>
      <c r="V78" s="124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5">
        <f>MIN(S78, S78+(INDEX('Pace of change parameters'!$E$25:$I$25,1,$B$6)-S78)*(1-V78))</f>
        <v>4.0872809073892347E-2</v>
      </c>
      <c r="X78" s="125">
        <v>2.9230059273232634E-2</v>
      </c>
      <c r="Y78" s="101">
        <f t="shared" si="12"/>
        <v>66700.170478264103</v>
      </c>
      <c r="Z78" s="90">
        <v>0</v>
      </c>
      <c r="AA78" s="92">
        <f t="shared" si="15"/>
        <v>70130.502345038331</v>
      </c>
      <c r="AB78" s="92">
        <f>IF(INDEX('Pace of change parameters'!$E$27:$I$27,1,$B$6)=1,MAX(AA78,Y78),Y78)</f>
        <v>66700.170478264103</v>
      </c>
      <c r="AC78" s="90">
        <f t="shared" si="13"/>
        <v>4.0872809073892569E-2</v>
      </c>
      <c r="AD78" s="136">
        <v>2.9230059273232856E-2</v>
      </c>
      <c r="AE78" s="50">
        <v>66700</v>
      </c>
      <c r="AF78" s="50">
        <v>132.29527607030664</v>
      </c>
      <c r="AG78" s="15">
        <f t="shared" si="14"/>
        <v>4.0870148718028743E-2</v>
      </c>
      <c r="AH78" s="15">
        <f t="shared" si="14"/>
        <v>2.9227428674950762E-2</v>
      </c>
      <c r="AI78" s="50"/>
      <c r="AJ78" s="50">
        <v>70130.502345038331</v>
      </c>
      <c r="AK78" s="50">
        <v>139.09946279889255</v>
      </c>
      <c r="AL78" s="15">
        <f t="shared" si="16"/>
        <v>-4.8915981353740201E-2</v>
      </c>
      <c r="AM78" s="52">
        <f t="shared" si="16"/>
        <v>-4.8915981353740201E-2</v>
      </c>
    </row>
    <row r="79" spans="1:39" x14ac:dyDescent="0.2">
      <c r="A79" s="178" t="s">
        <v>205</v>
      </c>
      <c r="B79" s="178" t="s">
        <v>206</v>
      </c>
      <c r="D79" s="61">
        <v>40596</v>
      </c>
      <c r="E79" s="66">
        <v>127.95067236210537</v>
      </c>
      <c r="F79" s="49"/>
      <c r="G79" s="81">
        <v>41516.594401009825</v>
      </c>
      <c r="H79" s="74">
        <v>130.46785842686771</v>
      </c>
      <c r="I79" s="83"/>
      <c r="J79" s="96">
        <f t="shared" si="9"/>
        <v>-2.217413095394527E-2</v>
      </c>
      <c r="K79" s="119">
        <f t="shared" si="9"/>
        <v>-1.9293534017601144E-2</v>
      </c>
      <c r="L79" s="96">
        <v>1.5001124603779337E-2</v>
      </c>
      <c r="M79" s="90">
        <f>INDEX('Pace of change parameters'!$E$20:$I$20,1,$B$6)</f>
        <v>1.2019795091496865E-2</v>
      </c>
      <c r="N79" s="101">
        <f>IF(INDEX('Pace of change parameters'!$E$28:$I$28,1,$B$6)=1,(1+L79)*D79,D79)</f>
        <v>41204.985654415024</v>
      </c>
      <c r="O79" s="87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1">
        <v>1.5001124603779337E-2</v>
      </c>
      <c r="Q79" s="51">
        <v>1.2019795091496865E-2</v>
      </c>
      <c r="R79" s="9">
        <f>IF(INDEX('Pace of change parameters'!$E$29:$I$29,1,$B$6)=1,D79*(1+P79),D79)</f>
        <v>41204.985654415024</v>
      </c>
      <c r="S79" s="96">
        <f>IF(P79&lt;INDEX('Pace of change parameters'!$E$22:$I$22,1,$B$6),INDEX('Pace of change parameters'!$E$22:$I$22,1,$B$6),P79)</f>
        <v>1.9300000000000001E-2</v>
      </c>
      <c r="T79" s="125">
        <v>1.6306043542015036E-2</v>
      </c>
      <c r="U79" s="110">
        <f t="shared" si="11"/>
        <v>41379.502800000002</v>
      </c>
      <c r="V79" s="124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5">
        <f>MIN(S79, S79+(INDEX('Pace of change parameters'!$E$25:$I$25,1,$B$6)-S79)*(1-V79))</f>
        <v>1.9300000000000001E-2</v>
      </c>
      <c r="X79" s="125">
        <v>1.6306043542015036E-2</v>
      </c>
      <c r="Y79" s="101">
        <f t="shared" si="12"/>
        <v>41379.502800000002</v>
      </c>
      <c r="Z79" s="90">
        <v>0</v>
      </c>
      <c r="AA79" s="92">
        <f t="shared" si="15"/>
        <v>42850.690004821197</v>
      </c>
      <c r="AB79" s="92">
        <f>IF(INDEX('Pace of change parameters'!$E$27:$I$27,1,$B$6)=1,MAX(AA79,Y79),Y79)</f>
        <v>41379.502800000002</v>
      </c>
      <c r="AC79" s="90">
        <f t="shared" si="13"/>
        <v>1.9300000000000095E-2</v>
      </c>
      <c r="AD79" s="136">
        <v>1.6306043542015036E-2</v>
      </c>
      <c r="AE79" s="50">
        <v>41380</v>
      </c>
      <c r="AF79" s="50">
        <v>130.03860407135102</v>
      </c>
      <c r="AG79" s="15">
        <f t="shared" si="14"/>
        <v>1.9312247512070169E-2</v>
      </c>
      <c r="AH79" s="15">
        <f t="shared" si="14"/>
        <v>1.6318255079869504E-2</v>
      </c>
      <c r="AI79" s="50"/>
      <c r="AJ79" s="50">
        <v>42850.690004821197</v>
      </c>
      <c r="AK79" s="50">
        <v>134.66031686131325</v>
      </c>
      <c r="AL79" s="15">
        <f t="shared" si="16"/>
        <v>-3.4321267747514206E-2</v>
      </c>
      <c r="AM79" s="52">
        <f t="shared" si="16"/>
        <v>-3.4321267747514206E-2</v>
      </c>
    </row>
    <row r="80" spans="1:39" x14ac:dyDescent="0.2">
      <c r="A80" s="178" t="s">
        <v>207</v>
      </c>
      <c r="B80" s="178" t="s">
        <v>208</v>
      </c>
      <c r="D80" s="61">
        <v>17964</v>
      </c>
      <c r="E80" s="66">
        <v>128.27914596280854</v>
      </c>
      <c r="F80" s="49"/>
      <c r="G80" s="81">
        <v>17479.571290598502</v>
      </c>
      <c r="H80" s="74">
        <v>124.01009609564233</v>
      </c>
      <c r="I80" s="83"/>
      <c r="J80" s="96">
        <f t="shared" si="9"/>
        <v>2.7713992600153281E-2</v>
      </c>
      <c r="K80" s="119">
        <f t="shared" si="9"/>
        <v>3.4425018620046322E-2</v>
      </c>
      <c r="L80" s="96">
        <v>1.8628337182397647E-2</v>
      </c>
      <c r="M80" s="90">
        <f>INDEX('Pace of change parameters'!$E$20:$I$20,1,$B$6)</f>
        <v>1.2019795091496865E-2</v>
      </c>
      <c r="N80" s="101">
        <f>IF(INDEX('Pace of change parameters'!$E$28:$I$28,1,$B$6)=1,(1+L80)*D80,D80)</f>
        <v>18298.63944914459</v>
      </c>
      <c r="O80" s="87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1">
        <v>1.8628337182397647E-2</v>
      </c>
      <c r="Q80" s="51">
        <v>1.2019795091496865E-2</v>
      </c>
      <c r="R80" s="9">
        <f>IF(INDEX('Pace of change parameters'!$E$29:$I$29,1,$B$6)=1,D80*(1+P80),D80)</f>
        <v>18298.63944914459</v>
      </c>
      <c r="S80" s="96">
        <f>IF(P80&lt;INDEX('Pace of change parameters'!$E$22:$I$22,1,$B$6),INDEX('Pace of change parameters'!$E$22:$I$22,1,$B$6),P80)</f>
        <v>1.9300000000000001E-2</v>
      </c>
      <c r="T80" s="125">
        <v>1.2687100370791127E-2</v>
      </c>
      <c r="U80" s="110">
        <f t="shared" si="11"/>
        <v>18310.7052</v>
      </c>
      <c r="V80" s="124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5">
        <f>MIN(S80, S80+(INDEX('Pace of change parameters'!$E$25:$I$25,1,$B$6)-S80)*(1-V80))</f>
        <v>1.9300000000000001E-2</v>
      </c>
      <c r="X80" s="125">
        <v>1.2687100370791127E-2</v>
      </c>
      <c r="Y80" s="101">
        <f t="shared" si="12"/>
        <v>18310.7052</v>
      </c>
      <c r="Z80" s="90">
        <v>0</v>
      </c>
      <c r="AA80" s="92">
        <f t="shared" si="15"/>
        <v>18041.260406763762</v>
      </c>
      <c r="AB80" s="92">
        <f>IF(INDEX('Pace of change parameters'!$E$27:$I$27,1,$B$6)=1,MAX(AA80,Y80),Y80)</f>
        <v>18310.7052</v>
      </c>
      <c r="AC80" s="90">
        <f t="shared" si="13"/>
        <v>1.9300000000000095E-2</v>
      </c>
      <c r="AD80" s="136">
        <v>1.2687100370791127E-2</v>
      </c>
      <c r="AE80" s="50">
        <v>18311</v>
      </c>
      <c r="AF80" s="50">
        <v>129.90872784326487</v>
      </c>
      <c r="AG80" s="15">
        <f t="shared" si="14"/>
        <v>1.9316410598975819E-2</v>
      </c>
      <c r="AH80" s="15">
        <f t="shared" si="14"/>
        <v>1.2703404502932836E-2</v>
      </c>
      <c r="AI80" s="50"/>
      <c r="AJ80" s="50">
        <v>18041.260406763762</v>
      </c>
      <c r="AK80" s="50">
        <v>127.99504058389731</v>
      </c>
      <c r="AL80" s="15">
        <f t="shared" si="16"/>
        <v>1.4951261006969974E-2</v>
      </c>
      <c r="AM80" s="52">
        <f t="shared" si="16"/>
        <v>1.4951261006969974E-2</v>
      </c>
    </row>
    <row r="81" spans="1:39" x14ac:dyDescent="0.2">
      <c r="A81" s="178" t="s">
        <v>209</v>
      </c>
      <c r="B81" s="178" t="s">
        <v>210</v>
      </c>
      <c r="D81" s="61">
        <v>25298</v>
      </c>
      <c r="E81" s="66">
        <v>135.72605565771894</v>
      </c>
      <c r="F81" s="49"/>
      <c r="G81" s="81">
        <v>24217.821136688883</v>
      </c>
      <c r="H81" s="74">
        <v>129.2173081305518</v>
      </c>
      <c r="I81" s="83"/>
      <c r="J81" s="96">
        <f t="shared" si="9"/>
        <v>4.460264435906236E-2</v>
      </c>
      <c r="K81" s="119">
        <f t="shared" si="9"/>
        <v>5.0370555007934303E-2</v>
      </c>
      <c r="L81" s="96">
        <v>1.7607795260268233E-2</v>
      </c>
      <c r="M81" s="90">
        <f>INDEX('Pace of change parameters'!$E$20:$I$20,1,$B$6)</f>
        <v>1.2019795091496865E-2</v>
      </c>
      <c r="N81" s="101">
        <f>IF(INDEX('Pace of change parameters'!$E$28:$I$28,1,$B$6)=1,(1+L81)*D81,D81)</f>
        <v>25743.442004494267</v>
      </c>
      <c r="O81" s="87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1">
        <v>1.7607795260268233E-2</v>
      </c>
      <c r="Q81" s="51">
        <v>1.2019795091496865E-2</v>
      </c>
      <c r="R81" s="9">
        <f>IF(INDEX('Pace of change parameters'!$E$29:$I$29,1,$B$6)=1,D81*(1+P81),D81)</f>
        <v>25743.442004494267</v>
      </c>
      <c r="S81" s="96">
        <f>IF(P81&lt;INDEX('Pace of change parameters'!$E$22:$I$22,1,$B$6),INDEX('Pace of change parameters'!$E$22:$I$22,1,$B$6),P81)</f>
        <v>1.9300000000000001E-2</v>
      </c>
      <c r="T81" s="125">
        <v>1.3702707409909642E-2</v>
      </c>
      <c r="U81" s="110">
        <f t="shared" si="11"/>
        <v>25786.251400000001</v>
      </c>
      <c r="V81" s="124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5">
        <f>MIN(S81, S81+(INDEX('Pace of change parameters'!$E$25:$I$25,1,$B$6)-S81)*(1-V81))</f>
        <v>1.9300000000000001E-2</v>
      </c>
      <c r="X81" s="125">
        <v>1.3702707409909642E-2</v>
      </c>
      <c r="Y81" s="101">
        <f t="shared" si="12"/>
        <v>25786.251400000001</v>
      </c>
      <c r="Z81" s="90">
        <v>0</v>
      </c>
      <c r="AA81" s="92">
        <f t="shared" si="15"/>
        <v>24996.037394031053</v>
      </c>
      <c r="AB81" s="92">
        <f>IF(INDEX('Pace of change parameters'!$E$27:$I$27,1,$B$6)=1,MAX(AA81,Y81),Y81)</f>
        <v>25786.251400000001</v>
      </c>
      <c r="AC81" s="90">
        <f t="shared" si="13"/>
        <v>1.9300000000000095E-2</v>
      </c>
      <c r="AD81" s="136">
        <v>1.3702707409909642E-2</v>
      </c>
      <c r="AE81" s="50">
        <v>25786</v>
      </c>
      <c r="AF81" s="50">
        <v>137.58452870917384</v>
      </c>
      <c r="AG81" s="15">
        <f t="shared" si="14"/>
        <v>1.929006245553011E-2</v>
      </c>
      <c r="AH81" s="15">
        <f t="shared" si="14"/>
        <v>1.3692824435579842E-2</v>
      </c>
      <c r="AI81" s="50"/>
      <c r="AJ81" s="50">
        <v>24996.037394031053</v>
      </c>
      <c r="AK81" s="50">
        <v>133.36958134083022</v>
      </c>
      <c r="AL81" s="15">
        <f t="shared" si="16"/>
        <v>3.1603513529611993E-2</v>
      </c>
      <c r="AM81" s="52">
        <f t="shared" si="16"/>
        <v>3.1603513529611993E-2</v>
      </c>
    </row>
    <row r="82" spans="1:39" x14ac:dyDescent="0.2">
      <c r="A82" s="178" t="s">
        <v>211</v>
      </c>
      <c r="B82" s="178" t="s">
        <v>212</v>
      </c>
      <c r="D82" s="61">
        <v>27015</v>
      </c>
      <c r="E82" s="66">
        <v>124.36168177505482</v>
      </c>
      <c r="F82" s="49"/>
      <c r="G82" s="81">
        <v>27071.266829709719</v>
      </c>
      <c r="H82" s="74">
        <v>124.36799425660001</v>
      </c>
      <c r="I82" s="83"/>
      <c r="J82" s="96">
        <f t="shared" si="9"/>
        <v>-2.0784705076294374E-3</v>
      </c>
      <c r="K82" s="119">
        <f t="shared" si="9"/>
        <v>-5.0756479453739622E-5</v>
      </c>
      <c r="L82" s="96">
        <v>1.4076155912114086E-2</v>
      </c>
      <c r="M82" s="90">
        <f>INDEX('Pace of change parameters'!$E$20:$I$20,1,$B$6)</f>
        <v>1.2019795091496865E-2</v>
      </c>
      <c r="N82" s="101">
        <f>IF(INDEX('Pace of change parameters'!$E$28:$I$28,1,$B$6)=1,(1+L82)*D82,D82)</f>
        <v>27395.267351965762</v>
      </c>
      <c r="O82" s="87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1">
        <v>1.4076155912114086E-2</v>
      </c>
      <c r="Q82" s="51">
        <v>1.2019795091496865E-2</v>
      </c>
      <c r="R82" s="9">
        <f>IF(INDEX('Pace of change parameters'!$E$29:$I$29,1,$B$6)=1,D82*(1+P82),D82)</f>
        <v>27395.267351965762</v>
      </c>
      <c r="S82" s="96">
        <f>IF(P82&lt;INDEX('Pace of change parameters'!$E$22:$I$22,1,$B$6),INDEX('Pace of change parameters'!$E$22:$I$22,1,$B$6),P82)</f>
        <v>1.9300000000000001E-2</v>
      </c>
      <c r="T82" s="125">
        <v>1.7233046179781608E-2</v>
      </c>
      <c r="U82" s="110">
        <f t="shared" si="11"/>
        <v>27536.389500000001</v>
      </c>
      <c r="V82" s="124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5">
        <f>MIN(S82, S82+(INDEX('Pace of change parameters'!$E$25:$I$25,1,$B$6)-S82)*(1-V82))</f>
        <v>1.9300000000000001E-2</v>
      </c>
      <c r="X82" s="125">
        <v>1.7233046179781608E-2</v>
      </c>
      <c r="Y82" s="101">
        <f t="shared" si="12"/>
        <v>27536.389500000001</v>
      </c>
      <c r="Z82" s="90">
        <v>0</v>
      </c>
      <c r="AA82" s="92">
        <f t="shared" si="15"/>
        <v>27941.175804378458</v>
      </c>
      <c r="AB82" s="92">
        <f>IF(INDEX('Pace of change parameters'!$E$27:$I$27,1,$B$6)=1,MAX(AA82,Y82),Y82)</f>
        <v>27536.389500000001</v>
      </c>
      <c r="AC82" s="90">
        <f t="shared" si="13"/>
        <v>1.9300000000000095E-2</v>
      </c>
      <c r="AD82" s="136">
        <v>1.7233046179781608E-2</v>
      </c>
      <c r="AE82" s="50">
        <v>27536</v>
      </c>
      <c r="AF82" s="50">
        <v>126.50302297975094</v>
      </c>
      <c r="AG82" s="15">
        <f t="shared" si="14"/>
        <v>1.9285582084027419E-2</v>
      </c>
      <c r="AH82" s="15">
        <f t="shared" si="14"/>
        <v>1.7218657500703172E-2</v>
      </c>
      <c r="AI82" s="50"/>
      <c r="AJ82" s="50">
        <v>27941.175804378458</v>
      </c>
      <c r="AK82" s="50">
        <v>128.36443945607746</v>
      </c>
      <c r="AL82" s="15">
        <f t="shared" si="16"/>
        <v>-1.4501029134033949E-2</v>
      </c>
      <c r="AM82" s="52">
        <f t="shared" si="16"/>
        <v>-1.450102913403406E-2</v>
      </c>
    </row>
    <row r="83" spans="1:39" x14ac:dyDescent="0.2">
      <c r="A83" s="178" t="s">
        <v>213</v>
      </c>
      <c r="B83" s="178" t="s">
        <v>214</v>
      </c>
      <c r="D83" s="61">
        <v>22270</v>
      </c>
      <c r="E83" s="66">
        <v>126.70630482267649</v>
      </c>
      <c r="F83" s="49"/>
      <c r="G83" s="81">
        <v>21634.157273917084</v>
      </c>
      <c r="H83" s="74">
        <v>122.56568628409664</v>
      </c>
      <c r="I83" s="83"/>
      <c r="J83" s="96">
        <f t="shared" si="9"/>
        <v>2.9390686128066168E-2</v>
      </c>
      <c r="K83" s="119">
        <f t="shared" si="9"/>
        <v>3.3782852804187469E-2</v>
      </c>
      <c r="L83" s="96">
        <v>1.633784428261098E-2</v>
      </c>
      <c r="M83" s="90">
        <f>INDEX('Pace of change parameters'!$E$20:$I$20,1,$B$6)</f>
        <v>1.2019795091496865E-2</v>
      </c>
      <c r="N83" s="101">
        <f>IF(INDEX('Pace of change parameters'!$E$28:$I$28,1,$B$6)=1,(1+L83)*D83,D83)</f>
        <v>22633.843792173746</v>
      </c>
      <c r="O83" s="87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1">
        <v>1.633784428261098E-2</v>
      </c>
      <c r="Q83" s="51">
        <v>1.2019795091496865E-2</v>
      </c>
      <c r="R83" s="9">
        <f>IF(INDEX('Pace of change parameters'!$E$29:$I$29,1,$B$6)=1,D83*(1+P83),D83)</f>
        <v>22633.843792173746</v>
      </c>
      <c r="S83" s="96">
        <f>IF(P83&lt;INDEX('Pace of change parameters'!$E$22:$I$22,1,$B$6),INDEX('Pace of change parameters'!$E$22:$I$22,1,$B$6),P83)</f>
        <v>1.9300000000000001E-2</v>
      </c>
      <c r="T83" s="125">
        <v>1.4969365688523251E-2</v>
      </c>
      <c r="U83" s="110">
        <f t="shared" si="11"/>
        <v>22699.811000000002</v>
      </c>
      <c r="V83" s="124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5">
        <f>MIN(S83, S83+(INDEX('Pace of change parameters'!$E$25:$I$25,1,$B$6)-S83)*(1-V83))</f>
        <v>1.9300000000000001E-2</v>
      </c>
      <c r="X83" s="125">
        <v>1.4969365688523251E-2</v>
      </c>
      <c r="Y83" s="101">
        <f t="shared" si="12"/>
        <v>22699.811000000002</v>
      </c>
      <c r="Z83" s="90">
        <v>0</v>
      </c>
      <c r="AA83" s="92">
        <f t="shared" si="15"/>
        <v>22329.349992099058</v>
      </c>
      <c r="AB83" s="92">
        <f>IF(INDEX('Pace of change parameters'!$E$27:$I$27,1,$B$6)=1,MAX(AA83,Y83),Y83)</f>
        <v>22699.811000000002</v>
      </c>
      <c r="AC83" s="90">
        <f t="shared" si="13"/>
        <v>1.9300000000000095E-2</v>
      </c>
      <c r="AD83" s="136">
        <v>1.4969365688523251E-2</v>
      </c>
      <c r="AE83" s="50">
        <v>22700</v>
      </c>
      <c r="AF83" s="50">
        <v>128.60408859111715</v>
      </c>
      <c r="AG83" s="15">
        <f t="shared" si="14"/>
        <v>1.930848675348007E-2</v>
      </c>
      <c r="AH83" s="15">
        <f t="shared" si="14"/>
        <v>1.4977816384879716E-2</v>
      </c>
      <c r="AI83" s="50"/>
      <c r="AJ83" s="50">
        <v>22329.349992099058</v>
      </c>
      <c r="AK83" s="50">
        <v>126.5042160601748</v>
      </c>
      <c r="AL83" s="15">
        <f t="shared" si="16"/>
        <v>1.6599229625228196E-2</v>
      </c>
      <c r="AM83" s="52">
        <f t="shared" si="16"/>
        <v>1.6599229625228418E-2</v>
      </c>
    </row>
    <row r="84" spans="1:39" x14ac:dyDescent="0.2">
      <c r="A84" s="178" t="s">
        <v>215</v>
      </c>
      <c r="B84" s="178" t="s">
        <v>216</v>
      </c>
      <c r="D84" s="61">
        <v>78998</v>
      </c>
      <c r="E84" s="66">
        <v>138.02488620229664</v>
      </c>
      <c r="F84" s="49"/>
      <c r="G84" s="81">
        <v>80047.1145141124</v>
      </c>
      <c r="H84" s="74">
        <v>138.7155337306142</v>
      </c>
      <c r="I84" s="83"/>
      <c r="J84" s="96">
        <f t="shared" si="9"/>
        <v>-1.310621276582602E-2</v>
      </c>
      <c r="K84" s="119">
        <f t="shared" si="9"/>
        <v>-4.9788766242920834E-3</v>
      </c>
      <c r="L84" s="96">
        <v>2.0354050675014168E-2</v>
      </c>
      <c r="M84" s="90">
        <f>INDEX('Pace of change parameters'!$E$20:$I$20,1,$B$6)</f>
        <v>1.2019795091496865E-2</v>
      </c>
      <c r="N84" s="101">
        <f>IF(INDEX('Pace of change parameters'!$E$28:$I$28,1,$B$6)=1,(1+L84)*D84,D84)</f>
        <v>80605.929295224763</v>
      </c>
      <c r="O84" s="87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1">
        <v>2.0354050675014168E-2</v>
      </c>
      <c r="Q84" s="51">
        <v>1.2019795091496865E-2</v>
      </c>
      <c r="R84" s="9">
        <f>IF(INDEX('Pace of change parameters'!$E$29:$I$29,1,$B$6)=1,D84*(1+P84),D84)</f>
        <v>80605.929295224763</v>
      </c>
      <c r="S84" s="96">
        <f>IF(P84&lt;INDEX('Pace of change parameters'!$E$22:$I$22,1,$B$6),INDEX('Pace of change parameters'!$E$22:$I$22,1,$B$6),P84)</f>
        <v>2.0354050675014168E-2</v>
      </c>
      <c r="T84" s="125">
        <v>1.2019795091496865E-2</v>
      </c>
      <c r="U84" s="110">
        <f t="shared" si="11"/>
        <v>80605.929295224763</v>
      </c>
      <c r="V84" s="124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5">
        <f>MIN(S84, S84+(INDEX('Pace of change parameters'!$E$25:$I$25,1,$B$6)-S84)*(1-V84))</f>
        <v>2.0354050675014168E-2</v>
      </c>
      <c r="X84" s="125">
        <v>1.2019795091496865E-2</v>
      </c>
      <c r="Y84" s="101">
        <f t="shared" si="12"/>
        <v>80605.929295224763</v>
      </c>
      <c r="Z84" s="90">
        <v>0</v>
      </c>
      <c r="AA84" s="92">
        <f t="shared" si="15"/>
        <v>82619.351112797987</v>
      </c>
      <c r="AB84" s="92">
        <f>IF(INDEX('Pace of change parameters'!$E$27:$I$27,1,$B$6)=1,MAX(AA84,Y84),Y84)</f>
        <v>80605.929295224763</v>
      </c>
      <c r="AC84" s="90">
        <f t="shared" si="13"/>
        <v>2.0354050675014168E-2</v>
      </c>
      <c r="AD84" s="136">
        <v>1.2019795091496865E-2</v>
      </c>
      <c r="AE84" s="50">
        <v>80606</v>
      </c>
      <c r="AF84" s="50">
        <v>139.68403957794897</v>
      </c>
      <c r="AG84" s="15">
        <f t="shared" si="14"/>
        <v>2.0354945694827764E-2</v>
      </c>
      <c r="AH84" s="15">
        <f t="shared" si="14"/>
        <v>1.2020682800785609E-2</v>
      </c>
      <c r="AI84" s="50"/>
      <c r="AJ84" s="50">
        <v>82619.351112797987</v>
      </c>
      <c r="AK84" s="50">
        <v>143.17302323331435</v>
      </c>
      <c r="AL84" s="15">
        <f t="shared" si="16"/>
        <v>-2.436900176145429E-2</v>
      </c>
      <c r="AM84" s="52">
        <f t="shared" si="16"/>
        <v>-2.4369001761454401E-2</v>
      </c>
    </row>
    <row r="85" spans="1:39" x14ac:dyDescent="0.2">
      <c r="A85" s="178" t="s">
        <v>217</v>
      </c>
      <c r="B85" s="178" t="s">
        <v>218</v>
      </c>
      <c r="D85" s="61">
        <v>42919</v>
      </c>
      <c r="E85" s="66">
        <v>140.09692088705549</v>
      </c>
      <c r="F85" s="49"/>
      <c r="G85" s="81">
        <v>38755.748798768145</v>
      </c>
      <c r="H85" s="74">
        <v>125.95442060013401</v>
      </c>
      <c r="I85" s="83"/>
      <c r="J85" s="96">
        <f t="shared" si="9"/>
        <v>0.10742280384901726</v>
      </c>
      <c r="K85" s="119">
        <f t="shared" si="9"/>
        <v>0.11228268304944611</v>
      </c>
      <c r="L85" s="96">
        <v>1.6461002131385571E-2</v>
      </c>
      <c r="M85" s="90">
        <f>INDEX('Pace of change parameters'!$E$20:$I$20,1,$B$6)</f>
        <v>1.2019795091496865E-2</v>
      </c>
      <c r="N85" s="101">
        <f>IF(INDEX('Pace of change parameters'!$E$28:$I$28,1,$B$6)=1,(1+L85)*D85,D85)</f>
        <v>43625.48975047694</v>
      </c>
      <c r="O85" s="87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1">
        <v>1.6461002131385571E-2</v>
      </c>
      <c r="Q85" s="51">
        <v>1.2019795091496865E-2</v>
      </c>
      <c r="R85" s="9">
        <f>IF(INDEX('Pace of change parameters'!$E$29:$I$29,1,$B$6)=1,D85*(1+P85),D85)</f>
        <v>43625.48975047694</v>
      </c>
      <c r="S85" s="96">
        <f>IF(P85&lt;INDEX('Pace of change parameters'!$E$22:$I$22,1,$B$6),INDEX('Pace of change parameters'!$E$22:$I$22,1,$B$6),P85)</f>
        <v>1.9300000000000001E-2</v>
      </c>
      <c r="T85" s="125">
        <v>1.4846388571459146E-2</v>
      </c>
      <c r="U85" s="110">
        <f t="shared" si="11"/>
        <v>43747.336700000007</v>
      </c>
      <c r="V85" s="124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0</v>
      </c>
      <c r="W85" s="125">
        <f>MIN(S85, S85+(INDEX('Pace of change parameters'!$E$25:$I$25,1,$B$6)-S85)*(1-V85))</f>
        <v>0.01</v>
      </c>
      <c r="X85" s="125">
        <v>5.5870229149157513E-3</v>
      </c>
      <c r="Y85" s="101">
        <f t="shared" si="12"/>
        <v>43348.19</v>
      </c>
      <c r="Z85" s="90">
        <v>0</v>
      </c>
      <c r="AA85" s="92">
        <f t="shared" si="15"/>
        <v>40001.12729960194</v>
      </c>
      <c r="AB85" s="92">
        <f>IF(INDEX('Pace of change parameters'!$E$27:$I$27,1,$B$6)=1,MAX(AA85,Y85),Y85)</f>
        <v>43348.19</v>
      </c>
      <c r="AC85" s="90">
        <f t="shared" si="13"/>
        <v>1.0000000000000009E-2</v>
      </c>
      <c r="AD85" s="136">
        <v>5.5870229149157513E-3</v>
      </c>
      <c r="AE85" s="50">
        <v>43348</v>
      </c>
      <c r="AF85" s="50">
        <v>140.87902810300369</v>
      </c>
      <c r="AG85" s="15">
        <f t="shared" si="14"/>
        <v>9.9955730562222289E-3</v>
      </c>
      <c r="AH85" s="15">
        <f t="shared" si="14"/>
        <v>5.5826153137135126E-3</v>
      </c>
      <c r="AI85" s="50"/>
      <c r="AJ85" s="50">
        <v>40001.12729960194</v>
      </c>
      <c r="AK85" s="50">
        <v>130.00184407567707</v>
      </c>
      <c r="AL85" s="15">
        <f t="shared" si="16"/>
        <v>8.3669459496241938E-2</v>
      </c>
      <c r="AM85" s="52">
        <f t="shared" si="16"/>
        <v>8.3669459496241938E-2</v>
      </c>
    </row>
    <row r="86" spans="1:39" x14ac:dyDescent="0.2">
      <c r="A86" s="178" t="s">
        <v>219</v>
      </c>
      <c r="B86" s="178" t="s">
        <v>220</v>
      </c>
      <c r="D86" s="61">
        <v>30570</v>
      </c>
      <c r="E86" s="66">
        <v>124.40264779832795</v>
      </c>
      <c r="F86" s="49"/>
      <c r="G86" s="81">
        <v>32087.677950553261</v>
      </c>
      <c r="H86" s="74">
        <v>129.86501190425571</v>
      </c>
      <c r="I86" s="83"/>
      <c r="J86" s="96">
        <f t="shared" si="9"/>
        <v>-4.729784289445893E-2</v>
      </c>
      <c r="K86" s="119">
        <f t="shared" si="9"/>
        <v>-4.2061861203654627E-2</v>
      </c>
      <c r="L86" s="96">
        <v>1.7581782201854024E-2</v>
      </c>
      <c r="M86" s="90">
        <f>INDEX('Pace of change parameters'!$E$20:$I$20,1,$B$6)</f>
        <v>1.2019795091496865E-2</v>
      </c>
      <c r="N86" s="101">
        <f>IF(INDEX('Pace of change parameters'!$E$28:$I$28,1,$B$6)=1,(1+L86)*D86,D86)</f>
        <v>31107.475081910678</v>
      </c>
      <c r="O86" s="87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0.59335507409725685</v>
      </c>
      <c r="P86" s="51">
        <v>3.069552655979324E-2</v>
      </c>
      <c r="Q86" s="51">
        <v>2.5061861203654612E-2</v>
      </c>
      <c r="R86" s="9">
        <f>IF(INDEX('Pace of change parameters'!$E$29:$I$29,1,$B$6)=1,D86*(1+P86),D86)</f>
        <v>31508.36224693288</v>
      </c>
      <c r="S86" s="96">
        <f>IF(P86&lt;INDEX('Pace of change parameters'!$E$22:$I$22,1,$B$6),INDEX('Pace of change parameters'!$E$22:$I$22,1,$B$6),P86)</f>
        <v>3.069552655979324E-2</v>
      </c>
      <c r="T86" s="125">
        <v>2.5061861203654612E-2</v>
      </c>
      <c r="U86" s="110">
        <f t="shared" si="11"/>
        <v>31508.36224693288</v>
      </c>
      <c r="V86" s="124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5">
        <f>MIN(S86, S86+(INDEX('Pace of change parameters'!$E$25:$I$25,1,$B$6)-S86)*(1-V86))</f>
        <v>3.069552655979324E-2</v>
      </c>
      <c r="X86" s="125">
        <v>2.5061861203654612E-2</v>
      </c>
      <c r="Y86" s="101">
        <f t="shared" si="12"/>
        <v>31508.36224693288</v>
      </c>
      <c r="Z86" s="90">
        <v>0</v>
      </c>
      <c r="AA86" s="92">
        <f t="shared" si="15"/>
        <v>33118.78444442567</v>
      </c>
      <c r="AB86" s="92">
        <f>IF(INDEX('Pace of change parameters'!$E$27:$I$27,1,$B$6)=1,MAX(AA86,Y86),Y86)</f>
        <v>31508.36224693288</v>
      </c>
      <c r="AC86" s="90">
        <f t="shared" si="13"/>
        <v>3.069552655979324E-2</v>
      </c>
      <c r="AD86" s="136">
        <v>2.5061861203654612E-2</v>
      </c>
      <c r="AE86" s="50">
        <v>31508</v>
      </c>
      <c r="AF86" s="50">
        <v>127.51894360772022</v>
      </c>
      <c r="AG86" s="15">
        <f t="shared" si="14"/>
        <v>3.0683676807327531E-2</v>
      </c>
      <c r="AH86" s="15">
        <f t="shared" si="14"/>
        <v>2.5050076220597628E-2</v>
      </c>
      <c r="AI86" s="50"/>
      <c r="AJ86" s="50">
        <v>33118.78444442567</v>
      </c>
      <c r="AK86" s="50">
        <v>134.03809844880533</v>
      </c>
      <c r="AL86" s="15">
        <f t="shared" si="16"/>
        <v>-4.8636581065606865E-2</v>
      </c>
      <c r="AM86" s="52">
        <f t="shared" si="16"/>
        <v>-4.8636581065606865E-2</v>
      </c>
    </row>
    <row r="87" spans="1:39" x14ac:dyDescent="0.2">
      <c r="A87" s="178" t="s">
        <v>221</v>
      </c>
      <c r="B87" s="178" t="s">
        <v>222</v>
      </c>
      <c r="D87" s="61">
        <v>26210</v>
      </c>
      <c r="E87" s="66">
        <v>119.99337580801851</v>
      </c>
      <c r="F87" s="49"/>
      <c r="G87" s="81">
        <v>26504.105856080278</v>
      </c>
      <c r="H87" s="74">
        <v>120.83542129648883</v>
      </c>
      <c r="I87" s="83"/>
      <c r="J87" s="96">
        <f t="shared" si="9"/>
        <v>-1.109661490477365E-2</v>
      </c>
      <c r="K87" s="119">
        <f t="shared" si="9"/>
        <v>-6.9685319042686045E-3</v>
      </c>
      <c r="L87" s="96">
        <v>1.6244375343984929E-2</v>
      </c>
      <c r="M87" s="90">
        <f>INDEX('Pace of change parameters'!$E$20:$I$20,1,$B$6)</f>
        <v>1.2019795091496865E-2</v>
      </c>
      <c r="N87" s="101">
        <f>IF(INDEX('Pace of change parameters'!$E$28:$I$28,1,$B$6)=1,(1+L87)*D87,D87)</f>
        <v>26635.765077765845</v>
      </c>
      <c r="O87" s="87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1">
        <v>1.6244375343984929E-2</v>
      </c>
      <c r="Q87" s="51">
        <v>1.2019795091496865E-2</v>
      </c>
      <c r="R87" s="9">
        <f>IF(INDEX('Pace of change parameters'!$E$29:$I$29,1,$B$6)=1,D87*(1+P87),D87)</f>
        <v>26635.765077765845</v>
      </c>
      <c r="S87" s="96">
        <f>IF(P87&lt;INDEX('Pace of change parameters'!$E$22:$I$22,1,$B$6),INDEX('Pace of change parameters'!$E$22:$I$22,1,$B$6),P87)</f>
        <v>1.9300000000000001E-2</v>
      </c>
      <c r="T87" s="125">
        <v>1.506271735830933E-2</v>
      </c>
      <c r="U87" s="110">
        <f t="shared" si="11"/>
        <v>26715.853000000003</v>
      </c>
      <c r="V87" s="124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5">
        <f>MIN(S87, S87+(INDEX('Pace of change parameters'!$E$25:$I$25,1,$B$6)-S87)*(1-V87))</f>
        <v>1.9300000000000001E-2</v>
      </c>
      <c r="X87" s="125">
        <v>1.506271735830933E-2</v>
      </c>
      <c r="Y87" s="101">
        <f t="shared" si="12"/>
        <v>26715.853000000003</v>
      </c>
      <c r="Z87" s="90">
        <v>0</v>
      </c>
      <c r="AA87" s="92">
        <f t="shared" si="15"/>
        <v>27355.78966145252</v>
      </c>
      <c r="AB87" s="92">
        <f>IF(INDEX('Pace of change parameters'!$E$27:$I$27,1,$B$6)=1,MAX(AA87,Y87),Y87)</f>
        <v>26715.853000000003</v>
      </c>
      <c r="AC87" s="90">
        <f t="shared" si="13"/>
        <v>1.9300000000000095E-2</v>
      </c>
      <c r="AD87" s="136">
        <v>1.506271735830933E-2</v>
      </c>
      <c r="AE87" s="50">
        <v>26716</v>
      </c>
      <c r="AF87" s="50">
        <v>121.80147230344723</v>
      </c>
      <c r="AG87" s="15">
        <f t="shared" si="14"/>
        <v>1.9305608546356323E-2</v>
      </c>
      <c r="AH87" s="15">
        <f t="shared" si="14"/>
        <v>1.5068302589649196E-2</v>
      </c>
      <c r="AI87" s="50"/>
      <c r="AJ87" s="50">
        <v>27355.78966145252</v>
      </c>
      <c r="AK87" s="50">
        <v>124.71835068080317</v>
      </c>
      <c r="AL87" s="15">
        <f t="shared" si="16"/>
        <v>-2.3387724111435859E-2</v>
      </c>
      <c r="AM87" s="52">
        <f t="shared" si="16"/>
        <v>-2.338772411143597E-2</v>
      </c>
    </row>
    <row r="88" spans="1:39" x14ac:dyDescent="0.2">
      <c r="A88" s="178" t="s">
        <v>223</v>
      </c>
      <c r="B88" s="178" t="s">
        <v>224</v>
      </c>
      <c r="D88" s="61">
        <v>35863</v>
      </c>
      <c r="E88" s="66">
        <v>127.91512549482498</v>
      </c>
      <c r="F88" s="49"/>
      <c r="G88" s="81">
        <v>34045.684723559432</v>
      </c>
      <c r="H88" s="74">
        <v>120.73674719476411</v>
      </c>
      <c r="I88" s="83"/>
      <c r="J88" s="96">
        <f t="shared" si="9"/>
        <v>5.3378726002916821E-2</v>
      </c>
      <c r="K88" s="119">
        <f t="shared" si="9"/>
        <v>5.9454792901461939E-2</v>
      </c>
      <c r="L88" s="96">
        <v>1.7857296671731859E-2</v>
      </c>
      <c r="M88" s="90">
        <f>INDEX('Pace of change parameters'!$E$20:$I$20,1,$B$6)</f>
        <v>1.2019795091496865E-2</v>
      </c>
      <c r="N88" s="101">
        <f>IF(INDEX('Pace of change parameters'!$E$28:$I$28,1,$B$6)=1,(1+L88)*D88,D88)</f>
        <v>36503.416230538322</v>
      </c>
      <c r="O88" s="87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1">
        <v>1.7857296671731859E-2</v>
      </c>
      <c r="Q88" s="51">
        <v>1.2019795091496865E-2</v>
      </c>
      <c r="R88" s="9">
        <f>IF(INDEX('Pace of change parameters'!$E$29:$I$29,1,$B$6)=1,D88*(1+P88),D88)</f>
        <v>36503.416230538322</v>
      </c>
      <c r="S88" s="96">
        <f>IF(P88&lt;INDEX('Pace of change parameters'!$E$22:$I$22,1,$B$6),INDEX('Pace of change parameters'!$E$22:$I$22,1,$B$6),P88)</f>
        <v>1.9300000000000001E-2</v>
      </c>
      <c r="T88" s="125">
        <v>1.3454224388635083E-2</v>
      </c>
      <c r="U88" s="110">
        <f t="shared" si="11"/>
        <v>36555.155900000005</v>
      </c>
      <c r="V88" s="124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0.93242547994166369</v>
      </c>
      <c r="W88" s="125">
        <f>MIN(S88, S88+(INDEX('Pace of change parameters'!$E$25:$I$25,1,$B$6)-S88)*(1-V88))</f>
        <v>1.8671556963457472E-2</v>
      </c>
      <c r="X88" s="125">
        <v>1.2829385528464687E-2</v>
      </c>
      <c r="Y88" s="101">
        <f t="shared" si="12"/>
        <v>36532.618047380478</v>
      </c>
      <c r="Z88" s="90">
        <v>0</v>
      </c>
      <c r="AA88" s="92">
        <f t="shared" si="15"/>
        <v>35139.70987118435</v>
      </c>
      <c r="AB88" s="92">
        <f>IF(INDEX('Pace of change parameters'!$E$27:$I$27,1,$B$6)=1,MAX(AA88,Y88),Y88)</f>
        <v>36532.618047380478</v>
      </c>
      <c r="AC88" s="90">
        <f t="shared" si="13"/>
        <v>1.8671556963457459E-2</v>
      </c>
      <c r="AD88" s="136">
        <v>1.2829385528464687E-2</v>
      </c>
      <c r="AE88" s="50">
        <v>36533</v>
      </c>
      <c r="AF88" s="50">
        <v>129.55755247930188</v>
      </c>
      <c r="AG88" s="15">
        <f t="shared" si="14"/>
        <v>1.8682207288849284E-2</v>
      </c>
      <c r="AH88" s="15">
        <f t="shared" si="14"/>
        <v>1.283997477329879E-2</v>
      </c>
      <c r="AI88" s="50"/>
      <c r="AJ88" s="50">
        <v>35139.70987118435</v>
      </c>
      <c r="AK88" s="50">
        <v>124.61650578226283</v>
      </c>
      <c r="AL88" s="15">
        <f t="shared" si="16"/>
        <v>3.9650017997393538E-2</v>
      </c>
      <c r="AM88" s="52">
        <f t="shared" si="16"/>
        <v>3.9650017997393761E-2</v>
      </c>
    </row>
    <row r="89" spans="1:39" x14ac:dyDescent="0.2">
      <c r="A89" s="178" t="s">
        <v>225</v>
      </c>
      <c r="B89" s="178" t="s">
        <v>226</v>
      </c>
      <c r="D89" s="61">
        <v>45267</v>
      </c>
      <c r="E89" s="66">
        <v>149.0958785908131</v>
      </c>
      <c r="F89" s="49"/>
      <c r="G89" s="81">
        <v>37942.659758414389</v>
      </c>
      <c r="H89" s="74">
        <v>124.42850031291806</v>
      </c>
      <c r="I89" s="83"/>
      <c r="J89" s="96">
        <f t="shared" ref="J89:K152" si="17">D89/G89-1</f>
        <v>0.19303707985208707</v>
      </c>
      <c r="K89" s="119">
        <f t="shared" si="17"/>
        <v>0.19824540371265797</v>
      </c>
      <c r="L89" s="96">
        <v>1.6437869713954001E-2</v>
      </c>
      <c r="M89" s="90">
        <f>INDEX('Pace of change parameters'!$E$20:$I$20,1,$B$6)</f>
        <v>1.2019795091496865E-2</v>
      </c>
      <c r="N89" s="101">
        <f>IF(INDEX('Pace of change parameters'!$E$28:$I$28,1,$B$6)=1,(1+L89)*D89,D89)</f>
        <v>46011.093048341558</v>
      </c>
      <c r="O89" s="87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1">
        <v>1.6437869713954001E-2</v>
      </c>
      <c r="Q89" s="51">
        <v>1.2019795091496865E-2</v>
      </c>
      <c r="R89" s="9">
        <f>IF(INDEX('Pace of change parameters'!$E$29:$I$29,1,$B$6)=1,D89*(1+P89),D89)</f>
        <v>46011.093048341558</v>
      </c>
      <c r="S89" s="96">
        <f>IF(P89&lt;INDEX('Pace of change parameters'!$E$22:$I$22,1,$B$6),INDEX('Pace of change parameters'!$E$22:$I$22,1,$B$6),P89)</f>
        <v>1.9300000000000001E-2</v>
      </c>
      <c r="T89" s="125">
        <v>1.4869484769454822E-2</v>
      </c>
      <c r="U89" s="110">
        <f t="shared" si="11"/>
        <v>46140.653100000003</v>
      </c>
      <c r="V89" s="124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0</v>
      </c>
      <c r="W89" s="125">
        <f>MIN(S89, S89+(INDEX('Pace of change parameters'!$E$25:$I$25,1,$B$6)-S89)*(1-V89))</f>
        <v>0.01</v>
      </c>
      <c r="X89" s="125">
        <v>5.609908385312723E-3</v>
      </c>
      <c r="Y89" s="101">
        <f t="shared" si="12"/>
        <v>45719.67</v>
      </c>
      <c r="Z89" s="90">
        <v>0</v>
      </c>
      <c r="AA89" s="92">
        <f t="shared" si="15"/>
        <v>39161.910429403433</v>
      </c>
      <c r="AB89" s="92">
        <f>IF(INDEX('Pace of change parameters'!$E$27:$I$27,1,$B$6)=1,MAX(AA89,Y89),Y89)</f>
        <v>45719.67</v>
      </c>
      <c r="AC89" s="90">
        <f t="shared" si="13"/>
        <v>1.0000000000000009E-2</v>
      </c>
      <c r="AD89" s="136">
        <v>5.609908385312723E-3</v>
      </c>
      <c r="AE89" s="50">
        <v>45720</v>
      </c>
      <c r="AF89" s="50">
        <v>149.93337500661156</v>
      </c>
      <c r="AG89" s="15">
        <f t="shared" si="14"/>
        <v>1.0007290078865472E-2</v>
      </c>
      <c r="AH89" s="15">
        <f t="shared" si="14"/>
        <v>5.6171667769364664E-3</v>
      </c>
      <c r="AI89" s="50"/>
      <c r="AJ89" s="50">
        <v>39161.910429403433</v>
      </c>
      <c r="AK89" s="50">
        <v>128.42688981599031</v>
      </c>
      <c r="AL89" s="15">
        <f t="shared" si="16"/>
        <v>0.16746092053958228</v>
      </c>
      <c r="AM89" s="52">
        <f t="shared" si="16"/>
        <v>0.16746092053958228</v>
      </c>
    </row>
    <row r="90" spans="1:39" x14ac:dyDescent="0.2">
      <c r="A90" s="178" t="s">
        <v>227</v>
      </c>
      <c r="B90" s="178" t="s">
        <v>228</v>
      </c>
      <c r="D90" s="61">
        <v>18843</v>
      </c>
      <c r="E90" s="66">
        <v>127.60550122295915</v>
      </c>
      <c r="F90" s="49"/>
      <c r="G90" s="81">
        <v>17599.342547287051</v>
      </c>
      <c r="H90" s="74">
        <v>118.74483614919586</v>
      </c>
      <c r="I90" s="83"/>
      <c r="J90" s="96">
        <f t="shared" si="17"/>
        <v>7.0664994977591267E-2</v>
      </c>
      <c r="K90" s="119">
        <f t="shared" si="17"/>
        <v>7.461937176476785E-2</v>
      </c>
      <c r="L90" s="96">
        <v>1.5757572645302753E-2</v>
      </c>
      <c r="M90" s="90">
        <f>INDEX('Pace of change parameters'!$E$20:$I$20,1,$B$6)</f>
        <v>1.2019795091496865E-2</v>
      </c>
      <c r="N90" s="101">
        <f>IF(INDEX('Pace of change parameters'!$E$28:$I$28,1,$B$6)=1,(1+L90)*D90,D90)</f>
        <v>19139.919941355442</v>
      </c>
      <c r="O90" s="87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1">
        <v>1.5757572645302753E-2</v>
      </c>
      <c r="Q90" s="51">
        <v>1.2019795091496865E-2</v>
      </c>
      <c r="R90" s="9">
        <f>IF(INDEX('Pace of change parameters'!$E$29:$I$29,1,$B$6)=1,D90*(1+P90),D90)</f>
        <v>19139.919941355442</v>
      </c>
      <c r="S90" s="96">
        <f>IF(P90&lt;INDEX('Pace of change parameters'!$E$22:$I$22,1,$B$6),INDEX('Pace of change parameters'!$E$22:$I$22,1,$B$6),P90)</f>
        <v>1.9300000000000001E-2</v>
      </c>
      <c r="T90" s="125">
        <v>1.5549187046991708E-2</v>
      </c>
      <c r="U90" s="110">
        <f t="shared" si="11"/>
        <v>19206.669900000001</v>
      </c>
      <c r="V90" s="124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0.58670010044817478</v>
      </c>
      <c r="W90" s="125">
        <f>MIN(S90, S90+(INDEX('Pace of change parameters'!$E$25:$I$25,1,$B$6)-S90)*(1-V90))</f>
        <v>1.5456310934168027E-2</v>
      </c>
      <c r="X90" s="125">
        <v>1.1719641961082772E-2</v>
      </c>
      <c r="Y90" s="101">
        <f t="shared" si="12"/>
        <v>19134.243266932528</v>
      </c>
      <c r="Z90" s="90">
        <v>0</v>
      </c>
      <c r="AA90" s="92">
        <f t="shared" si="15"/>
        <v>18164.880396936271</v>
      </c>
      <c r="AB90" s="92">
        <f>IF(INDEX('Pace of change parameters'!$E$27:$I$27,1,$B$6)=1,MAX(AA90,Y90),Y90)</f>
        <v>19134.243266932528</v>
      </c>
      <c r="AC90" s="90">
        <f t="shared" si="13"/>
        <v>1.5456310934168105E-2</v>
      </c>
      <c r="AD90" s="136">
        <v>1.1719641961082772E-2</v>
      </c>
      <c r="AE90" s="50">
        <v>19134</v>
      </c>
      <c r="AF90" s="50">
        <v>129.09935065892296</v>
      </c>
      <c r="AG90" s="15">
        <f t="shared" si="14"/>
        <v>1.5443400732367385E-2</v>
      </c>
      <c r="AH90" s="15">
        <f t="shared" si="14"/>
        <v>1.1706779266151601E-2</v>
      </c>
      <c r="AI90" s="50"/>
      <c r="AJ90" s="50">
        <v>18164.880396936271</v>
      </c>
      <c r="AK90" s="50">
        <v>122.56058660193747</v>
      </c>
      <c r="AL90" s="15">
        <f t="shared" si="16"/>
        <v>5.3351279055334988E-2</v>
      </c>
      <c r="AM90" s="52">
        <f t="shared" si="16"/>
        <v>5.3351279055334766E-2</v>
      </c>
    </row>
    <row r="91" spans="1:39" x14ac:dyDescent="0.2">
      <c r="A91" s="178" t="s">
        <v>229</v>
      </c>
      <c r="B91" s="178" t="s">
        <v>230</v>
      </c>
      <c r="D91" s="61">
        <v>38299</v>
      </c>
      <c r="E91" s="66">
        <v>133.55149070968528</v>
      </c>
      <c r="F91" s="49"/>
      <c r="G91" s="81">
        <v>39046.752649899034</v>
      </c>
      <c r="H91" s="74">
        <v>135.72342612910262</v>
      </c>
      <c r="I91" s="83"/>
      <c r="J91" s="96">
        <f t="shared" si="17"/>
        <v>-1.9150187894074855E-2</v>
      </c>
      <c r="K91" s="119">
        <f t="shared" si="17"/>
        <v>-1.6002656883649213E-2</v>
      </c>
      <c r="L91" s="96">
        <v>1.5267350067702745E-2</v>
      </c>
      <c r="M91" s="90">
        <f>INDEX('Pace of change parameters'!$E$20:$I$20,1,$B$6)</f>
        <v>1.2019795091496865E-2</v>
      </c>
      <c r="N91" s="101">
        <f>IF(INDEX('Pace of change parameters'!$E$28:$I$28,1,$B$6)=1,(1+L91)*D91,D91)</f>
        <v>38883.724240242947</v>
      </c>
      <c r="O91" s="87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1">
        <v>1.5267350067702745E-2</v>
      </c>
      <c r="Q91" s="51">
        <v>1.2019795091496865E-2</v>
      </c>
      <c r="R91" s="9">
        <f>IF(INDEX('Pace of change parameters'!$E$29:$I$29,1,$B$6)=1,D91*(1+P91),D91)</f>
        <v>38883.724240242947</v>
      </c>
      <c r="S91" s="96">
        <f>IF(P91&lt;INDEX('Pace of change parameters'!$E$22:$I$22,1,$B$6),INDEX('Pace of change parameters'!$E$22:$I$22,1,$B$6),P91)</f>
        <v>1.9300000000000001E-2</v>
      </c>
      <c r="T91" s="125">
        <v>1.6039545709781944E-2</v>
      </c>
      <c r="U91" s="110">
        <f t="shared" si="11"/>
        <v>39038.170700000002</v>
      </c>
      <c r="V91" s="124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5">
        <f>MIN(S91, S91+(INDEX('Pace of change parameters'!$E$25:$I$25,1,$B$6)-S91)*(1-V91))</f>
        <v>1.9300000000000001E-2</v>
      </c>
      <c r="X91" s="125">
        <v>1.6039545709781944E-2</v>
      </c>
      <c r="Y91" s="101">
        <f t="shared" si="12"/>
        <v>39038.170700000002</v>
      </c>
      <c r="Z91" s="90">
        <v>0</v>
      </c>
      <c r="AA91" s="92">
        <f t="shared" si="15"/>
        <v>40301.482278013063</v>
      </c>
      <c r="AB91" s="92">
        <f>IF(INDEX('Pace of change parameters'!$E$27:$I$27,1,$B$6)=1,MAX(AA91,Y91),Y91)</f>
        <v>39038.170700000002</v>
      </c>
      <c r="AC91" s="90">
        <f t="shared" si="13"/>
        <v>1.9300000000000095E-2</v>
      </c>
      <c r="AD91" s="136">
        <v>1.6039545709781944E-2</v>
      </c>
      <c r="AE91" s="50">
        <v>39038</v>
      </c>
      <c r="AF91" s="50">
        <v>135.69300260982416</v>
      </c>
      <c r="AG91" s="15">
        <f t="shared" si="14"/>
        <v>1.9295542964568257E-2</v>
      </c>
      <c r="AH91" s="15">
        <f t="shared" si="14"/>
        <v>1.6035102931154066E-2</v>
      </c>
      <c r="AI91" s="50"/>
      <c r="AJ91" s="50">
        <v>40301.482278013063</v>
      </c>
      <c r="AK91" s="50">
        <v>140.08476714816868</v>
      </c>
      <c r="AL91" s="15">
        <f t="shared" si="16"/>
        <v>-3.1350764453206503E-2</v>
      </c>
      <c r="AM91" s="52">
        <f t="shared" si="16"/>
        <v>-3.1350764453206503E-2</v>
      </c>
    </row>
    <row r="92" spans="1:39" x14ac:dyDescent="0.2">
      <c r="A92" s="178" t="s">
        <v>231</v>
      </c>
      <c r="B92" s="178" t="s">
        <v>232</v>
      </c>
      <c r="D92" s="61">
        <v>22991</v>
      </c>
      <c r="E92" s="66">
        <v>127.49673449844403</v>
      </c>
      <c r="F92" s="49"/>
      <c r="G92" s="81">
        <v>22566.368801852663</v>
      </c>
      <c r="H92" s="74">
        <v>124.64285401992051</v>
      </c>
      <c r="I92" s="83"/>
      <c r="J92" s="96">
        <f t="shared" si="17"/>
        <v>1.881699275040094E-2</v>
      </c>
      <c r="K92" s="119">
        <f t="shared" si="17"/>
        <v>2.2896462865551914E-2</v>
      </c>
      <c r="L92" s="96">
        <v>1.607204838074705E-2</v>
      </c>
      <c r="M92" s="90">
        <f>INDEX('Pace of change parameters'!$E$20:$I$20,1,$B$6)</f>
        <v>1.2019795091496865E-2</v>
      </c>
      <c r="N92" s="101">
        <f>IF(INDEX('Pace of change parameters'!$E$28:$I$28,1,$B$6)=1,(1+L92)*D92,D92)</f>
        <v>23360.512464321757</v>
      </c>
      <c r="O92" s="87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1">
        <v>1.607204838074705E-2</v>
      </c>
      <c r="Q92" s="51">
        <v>1.2019795091496865E-2</v>
      </c>
      <c r="R92" s="9">
        <f>IF(INDEX('Pace of change parameters'!$E$29:$I$29,1,$B$6)=1,D92*(1+P92),D92)</f>
        <v>23360.512464321757</v>
      </c>
      <c r="S92" s="96">
        <f>IF(P92&lt;INDEX('Pace of change parameters'!$E$22:$I$22,1,$B$6),INDEX('Pace of change parameters'!$E$22:$I$22,1,$B$6),P92)</f>
        <v>1.9300000000000001E-2</v>
      </c>
      <c r="T92" s="125">
        <v>1.5234873137869309E-2</v>
      </c>
      <c r="U92" s="110">
        <f t="shared" si="11"/>
        <v>23434.726300000002</v>
      </c>
      <c r="V92" s="124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5">
        <f>MIN(S92, S92+(INDEX('Pace of change parameters'!$E$25:$I$25,1,$B$6)-S92)*(1-V92))</f>
        <v>1.9300000000000001E-2</v>
      </c>
      <c r="X92" s="125">
        <v>1.5234873137869309E-2</v>
      </c>
      <c r="Y92" s="101">
        <f t="shared" si="12"/>
        <v>23434.726300000002</v>
      </c>
      <c r="Z92" s="90">
        <v>0</v>
      </c>
      <c r="AA92" s="92">
        <f t="shared" si="15"/>
        <v>23291.517235795633</v>
      </c>
      <c r="AB92" s="92">
        <f>IF(INDEX('Pace of change parameters'!$E$27:$I$27,1,$B$6)=1,MAX(AA92,Y92),Y92)</f>
        <v>23434.726300000002</v>
      </c>
      <c r="AC92" s="90">
        <f t="shared" si="13"/>
        <v>1.9300000000000095E-2</v>
      </c>
      <c r="AD92" s="136">
        <v>1.5234873137869309E-2</v>
      </c>
      <c r="AE92" s="50">
        <v>23435</v>
      </c>
      <c r="AF92" s="50">
        <v>129.4406428258421</v>
      </c>
      <c r="AG92" s="15">
        <f t="shared" si="14"/>
        <v>1.9311904658344536E-2</v>
      </c>
      <c r="AH92" s="15">
        <f t="shared" si="14"/>
        <v>1.5246730318585477E-2</v>
      </c>
      <c r="AI92" s="50"/>
      <c r="AJ92" s="50">
        <v>23291.517235795633</v>
      </c>
      <c r="AK92" s="50">
        <v>128.6481315720319</v>
      </c>
      <c r="AL92" s="15">
        <f t="shared" si="16"/>
        <v>6.1603013127824457E-3</v>
      </c>
      <c r="AM92" s="52">
        <f t="shared" si="16"/>
        <v>6.1603013127824457E-3</v>
      </c>
    </row>
    <row r="93" spans="1:39" x14ac:dyDescent="0.2">
      <c r="A93" s="178" t="s">
        <v>233</v>
      </c>
      <c r="B93" s="178" t="s">
        <v>234</v>
      </c>
      <c r="D93" s="61">
        <v>38200</v>
      </c>
      <c r="E93" s="66">
        <v>135.91181921642919</v>
      </c>
      <c r="F93" s="49"/>
      <c r="G93" s="81">
        <v>38317.565919044333</v>
      </c>
      <c r="H93" s="74">
        <v>135.63412908521011</v>
      </c>
      <c r="I93" s="83"/>
      <c r="J93" s="96">
        <f t="shared" si="17"/>
        <v>-3.0681990419934024E-3</v>
      </c>
      <c r="K93" s="119">
        <f t="shared" si="17"/>
        <v>2.0473470290403029E-3</v>
      </c>
      <c r="L93" s="96">
        <v>1.7212762034284568E-2</v>
      </c>
      <c r="M93" s="90">
        <f>INDEX('Pace of change parameters'!$E$20:$I$20,1,$B$6)</f>
        <v>1.2019795091496865E-2</v>
      </c>
      <c r="N93" s="101">
        <f>IF(INDEX('Pace of change parameters'!$E$28:$I$28,1,$B$6)=1,(1+L93)*D93,D93)</f>
        <v>38857.527509709667</v>
      </c>
      <c r="O93" s="87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1">
        <v>1.7212762034284568E-2</v>
      </c>
      <c r="Q93" s="51">
        <v>1.2019795091496865E-2</v>
      </c>
      <c r="R93" s="9">
        <f>IF(INDEX('Pace of change parameters'!$E$29:$I$29,1,$B$6)=1,D93*(1+P93),D93)</f>
        <v>38857.527509709667</v>
      </c>
      <c r="S93" s="96">
        <f>IF(P93&lt;INDEX('Pace of change parameters'!$E$22:$I$22,1,$B$6),INDEX('Pace of change parameters'!$E$22:$I$22,1,$B$6),P93)</f>
        <v>1.9300000000000001E-2</v>
      </c>
      <c r="T93" s="125">
        <v>1.4096377510838698E-2</v>
      </c>
      <c r="U93" s="110">
        <f t="shared" si="11"/>
        <v>38937.26</v>
      </c>
      <c r="V93" s="124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5">
        <f>MIN(S93, S93+(INDEX('Pace of change parameters'!$E$25:$I$25,1,$B$6)-S93)*(1-V93))</f>
        <v>1.9300000000000001E-2</v>
      </c>
      <c r="X93" s="125">
        <v>1.4096377510838698E-2</v>
      </c>
      <c r="Y93" s="101">
        <f t="shared" si="12"/>
        <v>38937.26</v>
      </c>
      <c r="Z93" s="90">
        <v>0</v>
      </c>
      <c r="AA93" s="92">
        <f t="shared" si="15"/>
        <v>39548.863836874174</v>
      </c>
      <c r="AB93" s="92">
        <f>IF(INDEX('Pace of change parameters'!$E$27:$I$27,1,$B$6)=1,MAX(AA93,Y93),Y93)</f>
        <v>38937.26</v>
      </c>
      <c r="AC93" s="90">
        <f t="shared" si="13"/>
        <v>1.9300000000000095E-2</v>
      </c>
      <c r="AD93" s="136">
        <v>1.4096377510838698E-2</v>
      </c>
      <c r="AE93" s="50">
        <v>38937</v>
      </c>
      <c r="AF93" s="50">
        <v>137.82676319651105</v>
      </c>
      <c r="AG93" s="15">
        <f t="shared" si="14"/>
        <v>1.9293193717277557E-2</v>
      </c>
      <c r="AH93" s="15">
        <f t="shared" si="14"/>
        <v>1.4089605974830333E-2</v>
      </c>
      <c r="AI93" s="50"/>
      <c r="AJ93" s="50">
        <v>39548.863836874174</v>
      </c>
      <c r="AK93" s="50">
        <v>139.99260063014398</v>
      </c>
      <c r="AL93" s="15">
        <f t="shared" si="16"/>
        <v>-1.5471085070810298E-2</v>
      </c>
      <c r="AM93" s="52">
        <f t="shared" si="16"/>
        <v>-1.5471085070810298E-2</v>
      </c>
    </row>
    <row r="94" spans="1:39" x14ac:dyDescent="0.2">
      <c r="A94" s="178" t="s">
        <v>235</v>
      </c>
      <c r="B94" s="178" t="s">
        <v>236</v>
      </c>
      <c r="D94" s="61">
        <v>22949</v>
      </c>
      <c r="E94" s="66">
        <v>121.9572547376043</v>
      </c>
      <c r="F94" s="49"/>
      <c r="G94" s="81">
        <v>24090.462990924305</v>
      </c>
      <c r="H94" s="74">
        <v>127.37603502993628</v>
      </c>
      <c r="I94" s="83"/>
      <c r="J94" s="96">
        <f t="shared" si="17"/>
        <v>-4.738236003825802E-2</v>
      </c>
      <c r="K94" s="119">
        <f t="shared" si="17"/>
        <v>-4.2541599689913667E-2</v>
      </c>
      <c r="L94" s="96">
        <v>1.7162409599470019E-2</v>
      </c>
      <c r="M94" s="90">
        <f>INDEX('Pace of change parameters'!$E$20:$I$20,1,$B$6)</f>
        <v>1.2019795091496865E-2</v>
      </c>
      <c r="N94" s="101">
        <f>IF(INDEX('Pace of change parameters'!$E$28:$I$28,1,$B$6)=1,(1+L94)*D94,D94)</f>
        <v>23342.860137898238</v>
      </c>
      <c r="O94" s="87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0.61518100739751702</v>
      </c>
      <c r="P94" s="51">
        <v>3.07529257278778E-2</v>
      </c>
      <c r="Q94" s="51">
        <v>2.5541599689913763E-2</v>
      </c>
      <c r="R94" s="9">
        <f>IF(INDEX('Pace of change parameters'!$E$29:$I$29,1,$B$6)=1,D94*(1+P94),D94)</f>
        <v>23654.748892529067</v>
      </c>
      <c r="S94" s="96">
        <f>IF(P94&lt;INDEX('Pace of change parameters'!$E$22:$I$22,1,$B$6),INDEX('Pace of change parameters'!$E$22:$I$22,1,$B$6),P94)</f>
        <v>3.07529257278778E-2</v>
      </c>
      <c r="T94" s="125">
        <v>2.5541599689913763E-2</v>
      </c>
      <c r="U94" s="110">
        <f t="shared" si="11"/>
        <v>23654.748892529067</v>
      </c>
      <c r="V94" s="124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5">
        <f>MIN(S94, S94+(INDEX('Pace of change parameters'!$E$25:$I$25,1,$B$6)-S94)*(1-V94))</f>
        <v>3.07529257278778E-2</v>
      </c>
      <c r="X94" s="125">
        <v>2.5541599689913763E-2</v>
      </c>
      <c r="Y94" s="101">
        <f t="shared" si="12"/>
        <v>23654.748892529067</v>
      </c>
      <c r="Z94" s="90">
        <v>0</v>
      </c>
      <c r="AA94" s="92">
        <f t="shared" si="15"/>
        <v>24864.586717440536</v>
      </c>
      <c r="AB94" s="92">
        <f>IF(INDEX('Pace of change parameters'!$E$27:$I$27,1,$B$6)=1,MAX(AA94,Y94),Y94)</f>
        <v>23654.748892529067</v>
      </c>
      <c r="AC94" s="90">
        <f t="shared" si="13"/>
        <v>3.07529257278778E-2</v>
      </c>
      <c r="AD94" s="136">
        <v>2.5541599689913763E-2</v>
      </c>
      <c r="AE94" s="50">
        <v>23655</v>
      </c>
      <c r="AF94" s="50">
        <v>125.0735658242962</v>
      </c>
      <c r="AG94" s="15">
        <f t="shared" si="14"/>
        <v>3.0763867706653958E-2</v>
      </c>
      <c r="AH94" s="15">
        <f t="shared" si="14"/>
        <v>2.5552486347751646E-2</v>
      </c>
      <c r="AI94" s="50"/>
      <c r="AJ94" s="50">
        <v>24864.586717440536</v>
      </c>
      <c r="AK94" s="50">
        <v>131.46914071011284</v>
      </c>
      <c r="AL94" s="15">
        <f t="shared" si="16"/>
        <v>-4.8646966514513057E-2</v>
      </c>
      <c r="AM94" s="52">
        <f t="shared" si="16"/>
        <v>-4.8646966514512946E-2</v>
      </c>
    </row>
    <row r="95" spans="1:39" x14ac:dyDescent="0.2">
      <c r="A95" s="178" t="s">
        <v>237</v>
      </c>
      <c r="B95" s="178" t="s">
        <v>238</v>
      </c>
      <c r="D95" s="61">
        <v>35706</v>
      </c>
      <c r="E95" s="66">
        <v>132.32480780941668</v>
      </c>
      <c r="F95" s="49"/>
      <c r="G95" s="81">
        <v>37421.699619715168</v>
      </c>
      <c r="H95" s="74">
        <v>138.18309025867001</v>
      </c>
      <c r="I95" s="83"/>
      <c r="J95" s="96">
        <f t="shared" si="17"/>
        <v>-4.5847720364129874E-2</v>
      </c>
      <c r="K95" s="119">
        <f t="shared" si="17"/>
        <v>-4.2395074811881761E-2</v>
      </c>
      <c r="L95" s="96">
        <v>1.5681837009630772E-2</v>
      </c>
      <c r="M95" s="90">
        <f>INDEX('Pace of change parameters'!$E$20:$I$20,1,$B$6)</f>
        <v>1.2019795091496865E-2</v>
      </c>
      <c r="N95" s="101">
        <f>IF(INDEX('Pace of change parameters'!$E$28:$I$28,1,$B$6)=1,(1+L95)*D95,D95)</f>
        <v>36265.935672265878</v>
      </c>
      <c r="O95" s="87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0.60851478755826416</v>
      </c>
      <c r="P95" s="51">
        <v>2.9105515817899663E-2</v>
      </c>
      <c r="Q95" s="51">
        <v>2.5395074811881857E-2</v>
      </c>
      <c r="R95" s="9">
        <f>IF(INDEX('Pace of change parameters'!$E$29:$I$29,1,$B$6)=1,D95*(1+P95),D95)</f>
        <v>36745.241547793928</v>
      </c>
      <c r="S95" s="96">
        <f>IF(P95&lt;INDEX('Pace of change parameters'!$E$22:$I$22,1,$B$6),INDEX('Pace of change parameters'!$E$22:$I$22,1,$B$6),P95)</f>
        <v>2.9105515817899663E-2</v>
      </c>
      <c r="T95" s="125">
        <v>2.5395074811881857E-2</v>
      </c>
      <c r="U95" s="110">
        <f t="shared" si="11"/>
        <v>36745.241547793928</v>
      </c>
      <c r="V95" s="124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5">
        <f>MIN(S95, S95+(INDEX('Pace of change parameters'!$E$25:$I$25,1,$B$6)-S95)*(1-V95))</f>
        <v>2.9105515817899663E-2</v>
      </c>
      <c r="X95" s="125">
        <v>2.5395074811881857E-2</v>
      </c>
      <c r="Y95" s="101">
        <f t="shared" si="12"/>
        <v>36745.241547793928</v>
      </c>
      <c r="Z95" s="90">
        <v>0</v>
      </c>
      <c r="AA95" s="92">
        <f t="shared" si="15"/>
        <v>38624.209740550061</v>
      </c>
      <c r="AB95" s="92">
        <f>IF(INDEX('Pace of change parameters'!$E$27:$I$27,1,$B$6)=1,MAX(AA95,Y95),Y95)</f>
        <v>36745.241547793928</v>
      </c>
      <c r="AC95" s="90">
        <f t="shared" si="13"/>
        <v>2.9105515817899663E-2</v>
      </c>
      <c r="AD95" s="136">
        <v>2.5395074811881857E-2</v>
      </c>
      <c r="AE95" s="50">
        <v>36745</v>
      </c>
      <c r="AF95" s="50">
        <v>135.68431426561369</v>
      </c>
      <c r="AG95" s="15">
        <f t="shared" si="14"/>
        <v>2.9098750910211191E-2</v>
      </c>
      <c r="AH95" s="15">
        <f t="shared" si="14"/>
        <v>2.5388334295074921E-2</v>
      </c>
      <c r="AI95" s="50"/>
      <c r="AJ95" s="50">
        <v>38624.209740550061</v>
      </c>
      <c r="AK95" s="50">
        <v>142.62347020540952</v>
      </c>
      <c r="AL95" s="15">
        <f t="shared" si="16"/>
        <v>-4.8653674811038328E-2</v>
      </c>
      <c r="AM95" s="52">
        <f t="shared" si="16"/>
        <v>-4.8653674811038439E-2</v>
      </c>
    </row>
    <row r="96" spans="1:39" x14ac:dyDescent="0.2">
      <c r="A96" s="178" t="s">
        <v>239</v>
      </c>
      <c r="B96" s="178" t="s">
        <v>240</v>
      </c>
      <c r="D96" s="61">
        <v>15593</v>
      </c>
      <c r="E96" s="66">
        <v>136.08189114395307</v>
      </c>
      <c r="F96" s="49"/>
      <c r="G96" s="81">
        <v>14685.347062563676</v>
      </c>
      <c r="H96" s="74">
        <v>127.91016187183138</v>
      </c>
      <c r="I96" s="83"/>
      <c r="J96" s="96">
        <f t="shared" si="17"/>
        <v>6.1806706615068041E-2</v>
      </c>
      <c r="K96" s="119">
        <f t="shared" si="17"/>
        <v>6.388647432336092E-2</v>
      </c>
      <c r="L96" s="96">
        <v>1.4002044852090556E-2</v>
      </c>
      <c r="M96" s="90">
        <f>INDEX('Pace of change parameters'!$E$20:$I$20,1,$B$6)</f>
        <v>1.2019795091496865E-2</v>
      </c>
      <c r="N96" s="101">
        <f>IF(INDEX('Pace of change parameters'!$E$28:$I$28,1,$B$6)=1,(1+L96)*D96,D96)</f>
        <v>15811.333885378648</v>
      </c>
      <c r="O96" s="87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1">
        <v>1.4002044852090556E-2</v>
      </c>
      <c r="Q96" s="51">
        <v>1.2019795091496865E-2</v>
      </c>
      <c r="R96" s="9">
        <f>IF(INDEX('Pace of change parameters'!$E$29:$I$29,1,$B$6)=1,D96*(1+P96),D96)</f>
        <v>15811.333885378648</v>
      </c>
      <c r="S96" s="96">
        <f>IF(P96&lt;INDEX('Pace of change parameters'!$E$22:$I$22,1,$B$6),INDEX('Pace of change parameters'!$E$22:$I$22,1,$B$6),P96)</f>
        <v>1.9300000000000001E-2</v>
      </c>
      <c r="T96" s="125">
        <v>1.7307393386205794E-2</v>
      </c>
      <c r="U96" s="110">
        <f t="shared" si="11"/>
        <v>15893.944900000002</v>
      </c>
      <c r="V96" s="124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0.76386586769863929</v>
      </c>
      <c r="W96" s="125">
        <f>MIN(S96, S96+(INDEX('Pace of change parameters'!$E$25:$I$25,1,$B$6)-S96)*(1-V96))</f>
        <v>1.7103952569597347E-2</v>
      </c>
      <c r="X96" s="125">
        <v>1.5115638959466438E-2</v>
      </c>
      <c r="Y96" s="101">
        <f t="shared" si="12"/>
        <v>15859.701932417731</v>
      </c>
      <c r="Z96" s="90">
        <v>0</v>
      </c>
      <c r="AA96" s="92">
        <f t="shared" si="15"/>
        <v>15157.246485897251</v>
      </c>
      <c r="AB96" s="92">
        <f>IF(INDEX('Pace of change parameters'!$E$27:$I$27,1,$B$6)=1,MAX(AA96,Y96),Y96)</f>
        <v>15859.701932417731</v>
      </c>
      <c r="AC96" s="90">
        <f t="shared" si="13"/>
        <v>1.7103952569597292E-2</v>
      </c>
      <c r="AD96" s="136">
        <v>1.5115638959466438E-2</v>
      </c>
      <c r="AE96" s="50">
        <v>15860</v>
      </c>
      <c r="AF96" s="50">
        <v>138.14145206406144</v>
      </c>
      <c r="AG96" s="15">
        <f t="shared" si="14"/>
        <v>1.7123068043352729E-2</v>
      </c>
      <c r="AH96" s="15">
        <f t="shared" si="14"/>
        <v>1.5134717064812619E-2</v>
      </c>
      <c r="AI96" s="50"/>
      <c r="AJ96" s="50">
        <v>15157.246485897251</v>
      </c>
      <c r="AK96" s="50">
        <v>132.02043120143372</v>
      </c>
      <c r="AL96" s="15">
        <f t="shared" si="16"/>
        <v>4.6364193836697876E-2</v>
      </c>
      <c r="AM96" s="52">
        <f t="shared" si="16"/>
        <v>4.6364193836697876E-2</v>
      </c>
    </row>
    <row r="97" spans="1:39" x14ac:dyDescent="0.2">
      <c r="A97" s="178" t="s">
        <v>241</v>
      </c>
      <c r="B97" s="178" t="s">
        <v>242</v>
      </c>
      <c r="D97" s="61">
        <v>9898</v>
      </c>
      <c r="E97" s="66">
        <v>128.70809765794019</v>
      </c>
      <c r="F97" s="49"/>
      <c r="G97" s="81">
        <v>10499.493310542834</v>
      </c>
      <c r="H97" s="74">
        <v>134.57738394194928</v>
      </c>
      <c r="I97" s="83"/>
      <c r="J97" s="96">
        <f t="shared" si="17"/>
        <v>-5.7287841684594221E-2</v>
      </c>
      <c r="K97" s="119">
        <f t="shared" si="17"/>
        <v>-4.3612723862583302E-2</v>
      </c>
      <c r="L97" s="96">
        <v>2.6700299436337449E-2</v>
      </c>
      <c r="M97" s="90">
        <f>INDEX('Pace of change parameters'!$E$20:$I$20,1,$B$6)</f>
        <v>1.2019795091496865E-2</v>
      </c>
      <c r="N97" s="101">
        <f>IF(INDEX('Pace of change parameters'!$E$28:$I$28,1,$B$6)=1,(1+L97)*D97,D97)</f>
        <v>10162.279563820868</v>
      </c>
      <c r="O97" s="87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0.66391231709769483</v>
      </c>
      <c r="P97" s="51">
        <v>4.1504915325864644E-2</v>
      </c>
      <c r="Q97" s="51">
        <v>2.6612723862583287E-2</v>
      </c>
      <c r="R97" s="9">
        <f>IF(INDEX('Pace of change parameters'!$E$29:$I$29,1,$B$6)=1,D97*(1+P97),D97)</f>
        <v>10308.815651895407</v>
      </c>
      <c r="S97" s="96">
        <f>IF(P97&lt;INDEX('Pace of change parameters'!$E$22:$I$22,1,$B$6),INDEX('Pace of change parameters'!$E$22:$I$22,1,$B$6),P97)</f>
        <v>4.1504915325864644E-2</v>
      </c>
      <c r="T97" s="125">
        <v>2.6612723862583287E-2</v>
      </c>
      <c r="U97" s="110">
        <f t="shared" si="11"/>
        <v>10308.815651895407</v>
      </c>
      <c r="V97" s="124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5">
        <f>MIN(S97, S97+(INDEX('Pace of change parameters'!$E$25:$I$25,1,$B$6)-S97)*(1-V97))</f>
        <v>4.1504915325864644E-2</v>
      </c>
      <c r="X97" s="125">
        <v>2.6612723862583287E-2</v>
      </c>
      <c r="Y97" s="101">
        <f t="shared" si="12"/>
        <v>10308.815651895407</v>
      </c>
      <c r="Z97" s="90">
        <v>0</v>
      </c>
      <c r="AA97" s="92">
        <f t="shared" si="15"/>
        <v>10836.884372356453</v>
      </c>
      <c r="AB97" s="92">
        <f>IF(INDEX('Pace of change parameters'!$E$27:$I$27,1,$B$6)=1,MAX(AA97,Y97),Y97)</f>
        <v>10308.815651895407</v>
      </c>
      <c r="AC97" s="90">
        <f t="shared" si="13"/>
        <v>4.1504915325864644E-2</v>
      </c>
      <c r="AD97" s="136">
        <v>2.6612723862583287E-2</v>
      </c>
      <c r="AE97" s="50">
        <v>10309</v>
      </c>
      <c r="AF97" s="50">
        <v>132.13573360387497</v>
      </c>
      <c r="AG97" s="15">
        <f t="shared" si="14"/>
        <v>4.1523540109112966E-2</v>
      </c>
      <c r="AH97" s="15">
        <f t="shared" si="14"/>
        <v>2.6631082335193845E-2</v>
      </c>
      <c r="AI97" s="50"/>
      <c r="AJ97" s="50">
        <v>10836.884372356453</v>
      </c>
      <c r="AK97" s="50">
        <v>138.90189800384985</v>
      </c>
      <c r="AL97" s="15">
        <f t="shared" si="16"/>
        <v>-4.8711821056522497E-2</v>
      </c>
      <c r="AM97" s="52">
        <f t="shared" si="16"/>
        <v>-4.8711821056522608E-2</v>
      </c>
    </row>
    <row r="98" spans="1:39" x14ac:dyDescent="0.2">
      <c r="A98" s="178" t="s">
        <v>243</v>
      </c>
      <c r="B98" s="178" t="s">
        <v>244</v>
      </c>
      <c r="D98" s="61">
        <v>41720</v>
      </c>
      <c r="E98" s="66">
        <v>127.35129893996506</v>
      </c>
      <c r="F98" s="49"/>
      <c r="G98" s="81">
        <v>38649.142566811403</v>
      </c>
      <c r="H98" s="74">
        <v>117.33359904158644</v>
      </c>
      <c r="I98" s="83"/>
      <c r="J98" s="96">
        <f t="shared" si="17"/>
        <v>7.9454736360065725E-2</v>
      </c>
      <c r="K98" s="119">
        <f t="shared" si="17"/>
        <v>8.5377930790549339E-2</v>
      </c>
      <c r="L98" s="96">
        <v>1.757295986247942E-2</v>
      </c>
      <c r="M98" s="90">
        <f>INDEX('Pace of change parameters'!$E$20:$I$20,1,$B$6)</f>
        <v>1.2019795091496865E-2</v>
      </c>
      <c r="N98" s="101">
        <f>IF(INDEX('Pace of change parameters'!$E$28:$I$28,1,$B$6)=1,(1+L98)*D98,D98)</f>
        <v>42453.143885462639</v>
      </c>
      <c r="O98" s="87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1">
        <v>1.757295986247942E-2</v>
      </c>
      <c r="Q98" s="51">
        <v>1.2019795091496865E-2</v>
      </c>
      <c r="R98" s="9">
        <f>IF(INDEX('Pace of change parameters'!$E$29:$I$29,1,$B$6)=1,D98*(1+P98),D98)</f>
        <v>42453.143885462639</v>
      </c>
      <c r="S98" s="96">
        <f>IF(P98&lt;INDEX('Pace of change parameters'!$E$22:$I$22,1,$B$6),INDEX('Pace of change parameters'!$E$22:$I$22,1,$B$6),P98)</f>
        <v>1.9300000000000001E-2</v>
      </c>
      <c r="T98" s="125">
        <v>1.3737410314217158E-2</v>
      </c>
      <c r="U98" s="110">
        <f t="shared" si="11"/>
        <v>42525.196000000004</v>
      </c>
      <c r="V98" s="124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0.41090527279868561</v>
      </c>
      <c r="W98" s="125">
        <f>MIN(S98, S98+(INDEX('Pace of change parameters'!$E$25:$I$25,1,$B$6)-S98)*(1-V98))</f>
        <v>1.3821419037027776E-2</v>
      </c>
      <c r="X98" s="125">
        <v>8.2887274165419633E-3</v>
      </c>
      <c r="Y98" s="101">
        <f t="shared" si="12"/>
        <v>42296.629602224799</v>
      </c>
      <c r="Z98" s="90">
        <v>0</v>
      </c>
      <c r="AA98" s="92">
        <f t="shared" si="15"/>
        <v>39891.095379497019</v>
      </c>
      <c r="AB98" s="92">
        <f>IF(INDEX('Pace of change parameters'!$E$27:$I$27,1,$B$6)=1,MAX(AA98,Y98),Y98)</f>
        <v>42296.629602224799</v>
      </c>
      <c r="AC98" s="90">
        <f t="shared" si="13"/>
        <v>1.3821419037027827E-2</v>
      </c>
      <c r="AD98" s="136">
        <v>8.2887274165419633E-3</v>
      </c>
      <c r="AE98" s="50">
        <v>42297</v>
      </c>
      <c r="AF98" s="50">
        <v>128.40800362085298</v>
      </c>
      <c r="AG98" s="15">
        <f t="shared" si="14"/>
        <v>1.3830297219558974E-2</v>
      </c>
      <c r="AH98" s="15">
        <f t="shared" si="14"/>
        <v>8.2975571484831256E-3</v>
      </c>
      <c r="AI98" s="50"/>
      <c r="AJ98" s="50">
        <v>39891.095379497019</v>
      </c>
      <c r="AK98" s="50">
        <v>121.10400075490566</v>
      </c>
      <c r="AL98" s="15">
        <f t="shared" si="16"/>
        <v>6.0311821413145505E-2</v>
      </c>
      <c r="AM98" s="52">
        <f t="shared" si="16"/>
        <v>6.0311821413145728E-2</v>
      </c>
    </row>
    <row r="99" spans="1:39" x14ac:dyDescent="0.2">
      <c r="A99" s="178" t="s">
        <v>245</v>
      </c>
      <c r="B99" s="178" t="s">
        <v>246</v>
      </c>
      <c r="D99" s="61">
        <v>12682</v>
      </c>
      <c r="E99" s="66">
        <v>128.86003339295343</v>
      </c>
      <c r="F99" s="49"/>
      <c r="G99" s="81">
        <v>12198.993017196868</v>
      </c>
      <c r="H99" s="74">
        <v>123.25051891421158</v>
      </c>
      <c r="I99" s="83"/>
      <c r="J99" s="96">
        <f t="shared" si="17"/>
        <v>3.9594004367593305E-2</v>
      </c>
      <c r="K99" s="119">
        <f t="shared" si="17"/>
        <v>4.5513110436852022E-2</v>
      </c>
      <c r="L99" s="96">
        <v>1.7781902689433915E-2</v>
      </c>
      <c r="M99" s="90">
        <f>INDEX('Pace of change parameters'!$E$20:$I$20,1,$B$6)</f>
        <v>1.2019795091496865E-2</v>
      </c>
      <c r="N99" s="101">
        <f>IF(INDEX('Pace of change parameters'!$E$28:$I$28,1,$B$6)=1,(1+L99)*D99,D99)</f>
        <v>12907.5100899074</v>
      </c>
      <c r="O99" s="87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1">
        <v>1.7781902689433915E-2</v>
      </c>
      <c r="Q99" s="51">
        <v>1.2019795091496865E-2</v>
      </c>
      <c r="R99" s="9">
        <f>IF(INDEX('Pace of change parameters'!$E$29:$I$29,1,$B$6)=1,D99*(1+P99),D99)</f>
        <v>12907.5100899074</v>
      </c>
      <c r="S99" s="96">
        <f>IF(P99&lt;INDEX('Pace of change parameters'!$E$22:$I$22,1,$B$6),INDEX('Pace of change parameters'!$E$22:$I$22,1,$B$6),P99)</f>
        <v>1.9300000000000001E-2</v>
      </c>
      <c r="T99" s="125">
        <v>1.3529297790561001E-2</v>
      </c>
      <c r="U99" s="110">
        <f t="shared" si="11"/>
        <v>12926.762600000002</v>
      </c>
      <c r="V99" s="124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5">
        <f>MIN(S99, S99+(INDEX('Pace of change parameters'!$E$25:$I$25,1,$B$6)-S99)*(1-V99))</f>
        <v>1.9300000000000001E-2</v>
      </c>
      <c r="X99" s="125">
        <v>1.3529297790561001E-2</v>
      </c>
      <c r="Y99" s="101">
        <f t="shared" si="12"/>
        <v>12926.762600000002</v>
      </c>
      <c r="Z99" s="90">
        <v>0</v>
      </c>
      <c r="AA99" s="92">
        <f t="shared" si="15"/>
        <v>12590.995858228842</v>
      </c>
      <c r="AB99" s="92">
        <f>IF(INDEX('Pace of change parameters'!$E$27:$I$27,1,$B$6)=1,MAX(AA99,Y99),Y99)</f>
        <v>12926.762600000002</v>
      </c>
      <c r="AC99" s="90">
        <f t="shared" si="13"/>
        <v>1.9300000000000095E-2</v>
      </c>
      <c r="AD99" s="136">
        <v>1.3529297790561001E-2</v>
      </c>
      <c r="AE99" s="50">
        <v>12927</v>
      </c>
      <c r="AF99" s="50">
        <v>130.60581768987015</v>
      </c>
      <c r="AG99" s="15">
        <f t="shared" si="14"/>
        <v>1.9318719444882504E-2</v>
      </c>
      <c r="AH99" s="15">
        <f t="shared" si="14"/>
        <v>1.3547911256495127E-2</v>
      </c>
      <c r="AI99" s="50"/>
      <c r="AJ99" s="50">
        <v>12590.995858228842</v>
      </c>
      <c r="AK99" s="50">
        <v>127.21105512444854</v>
      </c>
      <c r="AL99" s="15">
        <f t="shared" si="16"/>
        <v>2.6686065626140509E-2</v>
      </c>
      <c r="AM99" s="52">
        <f t="shared" si="16"/>
        <v>2.6686065626140509E-2</v>
      </c>
    </row>
    <row r="100" spans="1:39" x14ac:dyDescent="0.2">
      <c r="A100" s="178" t="s">
        <v>247</v>
      </c>
      <c r="B100" s="178" t="s">
        <v>248</v>
      </c>
      <c r="D100" s="61">
        <v>13345</v>
      </c>
      <c r="E100" s="66">
        <v>129.12754164485835</v>
      </c>
      <c r="F100" s="49"/>
      <c r="G100" s="81">
        <v>13446.991977218097</v>
      </c>
      <c r="H100" s="74">
        <v>129.56856514970147</v>
      </c>
      <c r="I100" s="83"/>
      <c r="J100" s="96">
        <f t="shared" si="17"/>
        <v>-7.5847429217545947E-3</v>
      </c>
      <c r="K100" s="119">
        <f t="shared" si="17"/>
        <v>-3.4037847400221199E-3</v>
      </c>
      <c r="L100" s="96">
        <v>1.6283345467394961E-2</v>
      </c>
      <c r="M100" s="90">
        <f>INDEX('Pace of change parameters'!$E$20:$I$20,1,$B$6)</f>
        <v>1.2019795091496865E-2</v>
      </c>
      <c r="N100" s="101">
        <f>IF(INDEX('Pace of change parameters'!$E$28:$I$28,1,$B$6)=1,(1+L100)*D100,D100)</f>
        <v>13562.301245262386</v>
      </c>
      <c r="O100" s="87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1">
        <v>1.6283345467394961E-2</v>
      </c>
      <c r="Q100" s="51">
        <v>1.2019795091496865E-2</v>
      </c>
      <c r="R100" s="9">
        <f>IF(INDEX('Pace of change parameters'!$E$29:$I$29,1,$B$6)=1,D100*(1+P100),D100)</f>
        <v>13562.301245262386</v>
      </c>
      <c r="S100" s="96">
        <f>IF(P100&lt;INDEX('Pace of change parameters'!$E$22:$I$22,1,$B$6),INDEX('Pace of change parameters'!$E$22:$I$22,1,$B$6),P100)</f>
        <v>1.9300000000000001E-2</v>
      </c>
      <c r="T100" s="125">
        <v>1.5023794040770921E-2</v>
      </c>
      <c r="U100" s="110">
        <f t="shared" si="11"/>
        <v>13602.558500000001</v>
      </c>
      <c r="V100" s="124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5">
        <f>MIN(S100, S100+(INDEX('Pace of change parameters'!$E$25:$I$25,1,$B$6)-S100)*(1-V100))</f>
        <v>1.9300000000000001E-2</v>
      </c>
      <c r="X100" s="125">
        <v>1.5023794040770921E-2</v>
      </c>
      <c r="Y100" s="101">
        <f t="shared" si="12"/>
        <v>13602.558500000001</v>
      </c>
      <c r="Z100" s="90">
        <v>0</v>
      </c>
      <c r="AA100" s="92">
        <f t="shared" si="15"/>
        <v>13879.098057693162</v>
      </c>
      <c r="AB100" s="92">
        <f>IF(INDEX('Pace of change parameters'!$E$27:$I$27,1,$B$6)=1,MAX(AA100,Y100),Y100)</f>
        <v>13602.558500000001</v>
      </c>
      <c r="AC100" s="90">
        <f t="shared" si="13"/>
        <v>1.9300000000000095E-2</v>
      </c>
      <c r="AD100" s="136">
        <v>1.5023794040770921E-2</v>
      </c>
      <c r="AE100" s="50">
        <v>13603</v>
      </c>
      <c r="AF100" s="50">
        <v>131.07178131119983</v>
      </c>
      <c r="AG100" s="15">
        <f t="shared" si="14"/>
        <v>1.9333083551892116E-2</v>
      </c>
      <c r="AH100" s="15">
        <f t="shared" si="14"/>
        <v>1.5056738799293035E-2</v>
      </c>
      <c r="AI100" s="50"/>
      <c r="AJ100" s="50">
        <v>13879.098057693162</v>
      </c>
      <c r="AK100" s="50">
        <v>133.73212566453404</v>
      </c>
      <c r="AL100" s="15">
        <f t="shared" si="16"/>
        <v>-1.9893083581185689E-2</v>
      </c>
      <c r="AM100" s="52">
        <f t="shared" si="16"/>
        <v>-1.9893083581185689E-2</v>
      </c>
    </row>
    <row r="101" spans="1:39" x14ac:dyDescent="0.2">
      <c r="A101" s="178" t="s">
        <v>249</v>
      </c>
      <c r="B101" s="178" t="s">
        <v>250</v>
      </c>
      <c r="D101" s="61">
        <v>50216</v>
      </c>
      <c r="E101" s="66">
        <v>128.53714285627774</v>
      </c>
      <c r="F101" s="49"/>
      <c r="G101" s="81">
        <v>52553.410615729401</v>
      </c>
      <c r="H101" s="74">
        <v>133.75580887966399</v>
      </c>
      <c r="I101" s="83"/>
      <c r="J101" s="96">
        <f t="shared" si="17"/>
        <v>-4.4476858653771267E-2</v>
      </c>
      <c r="K101" s="119">
        <f t="shared" si="17"/>
        <v>-3.9016369211159474E-2</v>
      </c>
      <c r="L101" s="96">
        <v>1.7803143675839239E-2</v>
      </c>
      <c r="M101" s="90">
        <f>INDEX('Pace of change parameters'!$E$20:$I$20,1,$B$6)</f>
        <v>1.2019795091496865E-2</v>
      </c>
      <c r="N101" s="101">
        <f>IF(INDEX('Pace of change parameters'!$E$28:$I$28,1,$B$6)=1,(1+L101)*D101,D101)</f>
        <v>51110.002662825944</v>
      </c>
      <c r="O101" s="87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0.45479895029529033</v>
      </c>
      <c r="P101" s="51">
        <v>2.7856844813237691E-2</v>
      </c>
      <c r="Q101" s="51">
        <v>2.2016369211159459E-2</v>
      </c>
      <c r="R101" s="9">
        <f>IF(INDEX('Pace of change parameters'!$E$29:$I$29,1,$B$6)=1,D101*(1+P101),D101)</f>
        <v>51614.859319141542</v>
      </c>
      <c r="S101" s="96">
        <f>IF(P101&lt;INDEX('Pace of change parameters'!$E$22:$I$22,1,$B$6),INDEX('Pace of change parameters'!$E$22:$I$22,1,$B$6),P101)</f>
        <v>2.7856844813237691E-2</v>
      </c>
      <c r="T101" s="125">
        <v>2.2016369211159459E-2</v>
      </c>
      <c r="U101" s="110">
        <f t="shared" si="11"/>
        <v>51614.859319141542</v>
      </c>
      <c r="V101" s="124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5">
        <f>MIN(S101, S101+(INDEX('Pace of change parameters'!$E$25:$I$25,1,$B$6)-S101)*(1-V101))</f>
        <v>2.7856844813237691E-2</v>
      </c>
      <c r="X101" s="125">
        <v>2.2016369211159459E-2</v>
      </c>
      <c r="Y101" s="101">
        <f t="shared" si="12"/>
        <v>51614.859319141542</v>
      </c>
      <c r="Z101" s="90">
        <v>0</v>
      </c>
      <c r="AA101" s="92">
        <f t="shared" si="15"/>
        <v>54242.163633150143</v>
      </c>
      <c r="AB101" s="92">
        <f>IF(INDEX('Pace of change parameters'!$E$27:$I$27,1,$B$6)=1,MAX(AA101,Y101),Y101)</f>
        <v>51614.859319141542</v>
      </c>
      <c r="AC101" s="90">
        <f t="shared" si="13"/>
        <v>2.7856844813237691E-2</v>
      </c>
      <c r="AD101" s="136">
        <v>2.2016369211159459E-2</v>
      </c>
      <c r="AE101" s="50">
        <v>51615</v>
      </c>
      <c r="AF101" s="50">
        <v>131.3674221032864</v>
      </c>
      <c r="AG101" s="15">
        <f t="shared" si="14"/>
        <v>2.785964632786353E-2</v>
      </c>
      <c r="AH101" s="15">
        <f t="shared" si="14"/>
        <v>2.2019154807052965E-2</v>
      </c>
      <c r="AI101" s="50"/>
      <c r="AJ101" s="50">
        <v>54242.163633150143</v>
      </c>
      <c r="AK101" s="50">
        <v>138.05392242161324</v>
      </c>
      <c r="AL101" s="15">
        <f t="shared" si="16"/>
        <v>-4.8433975659933903E-2</v>
      </c>
      <c r="AM101" s="52">
        <f t="shared" si="16"/>
        <v>-4.8433975659934014E-2</v>
      </c>
    </row>
    <row r="102" spans="1:39" x14ac:dyDescent="0.2">
      <c r="A102" s="178" t="s">
        <v>251</v>
      </c>
      <c r="B102" s="178" t="s">
        <v>252</v>
      </c>
      <c r="D102" s="61">
        <v>36789</v>
      </c>
      <c r="E102" s="66">
        <v>147.6823560242114</v>
      </c>
      <c r="F102" s="49"/>
      <c r="G102" s="81">
        <v>34067.612499962182</v>
      </c>
      <c r="H102" s="74">
        <v>135.84572288215989</v>
      </c>
      <c r="I102" s="83"/>
      <c r="J102" s="96">
        <f t="shared" si="17"/>
        <v>7.9881955333407584E-2</v>
      </c>
      <c r="K102" s="119">
        <f t="shared" si="17"/>
        <v>8.7132909972581718E-2</v>
      </c>
      <c r="L102" s="96">
        <v>1.8815083772738994E-2</v>
      </c>
      <c r="M102" s="90">
        <f>INDEX('Pace of change parameters'!$E$20:$I$20,1,$B$6)</f>
        <v>1.2019795091496865E-2</v>
      </c>
      <c r="N102" s="101">
        <f>IF(INDEX('Pace of change parameters'!$E$28:$I$28,1,$B$6)=1,(1+L102)*D102,D102)</f>
        <v>37481.188116915298</v>
      </c>
      <c r="O102" s="87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1">
        <v>1.8815083772738994E-2</v>
      </c>
      <c r="Q102" s="51">
        <v>1.2019795091496865E-2</v>
      </c>
      <c r="R102" s="9">
        <f>IF(INDEX('Pace of change parameters'!$E$29:$I$29,1,$B$6)=1,D102*(1+P102),D102)</f>
        <v>37481.188116915298</v>
      </c>
      <c r="S102" s="96">
        <f>IF(P102&lt;INDEX('Pace of change parameters'!$E$22:$I$22,1,$B$6),INDEX('Pace of change parameters'!$E$22:$I$22,1,$B$6),P102)</f>
        <v>1.9300000000000001E-2</v>
      </c>
      <c r="T102" s="125">
        <v>1.2501477026487517E-2</v>
      </c>
      <c r="U102" s="110">
        <f t="shared" si="11"/>
        <v>37499.027700000006</v>
      </c>
      <c r="V102" s="124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0.40236089333184843</v>
      </c>
      <c r="W102" s="125">
        <f>MIN(S102, S102+(INDEX('Pace of change parameters'!$E$25:$I$25,1,$B$6)-S102)*(1-V102))</f>
        <v>1.3741956307986192E-2</v>
      </c>
      <c r="X102" s="125">
        <v>6.9805043515716036E-3</v>
      </c>
      <c r="Y102" s="101">
        <f t="shared" si="12"/>
        <v>37294.552830614499</v>
      </c>
      <c r="Z102" s="90">
        <v>0</v>
      </c>
      <c r="AA102" s="92">
        <f t="shared" si="15"/>
        <v>35162.34227547198</v>
      </c>
      <c r="AB102" s="92">
        <f>IF(INDEX('Pace of change parameters'!$E$27:$I$27,1,$B$6)=1,MAX(AA102,Y102),Y102)</f>
        <v>37294.552830614499</v>
      </c>
      <c r="AC102" s="90">
        <f t="shared" si="13"/>
        <v>1.3741956307986136E-2</v>
      </c>
      <c r="AD102" s="136">
        <v>6.9805043515716036E-3</v>
      </c>
      <c r="AE102" s="50">
        <v>37295</v>
      </c>
      <c r="AF102" s="50">
        <v>148.71503645568873</v>
      </c>
      <c r="AG102" s="15">
        <f t="shared" si="14"/>
        <v>1.3754111283263981E-2</v>
      </c>
      <c r="AH102" s="15">
        <f t="shared" si="14"/>
        <v>6.9925782556450322E-3</v>
      </c>
      <c r="AI102" s="50"/>
      <c r="AJ102" s="50">
        <v>35162.34227547198</v>
      </c>
      <c r="AK102" s="50">
        <v>140.21099378909292</v>
      </c>
      <c r="AL102" s="15">
        <f t="shared" si="16"/>
        <v>6.0651753737568592E-2</v>
      </c>
      <c r="AM102" s="52">
        <f t="shared" si="16"/>
        <v>6.0651753737568592E-2</v>
      </c>
    </row>
    <row r="103" spans="1:39" x14ac:dyDescent="0.2">
      <c r="A103" s="178" t="s">
        <v>253</v>
      </c>
      <c r="B103" s="178" t="s">
        <v>254</v>
      </c>
      <c r="D103" s="61">
        <v>30218</v>
      </c>
      <c r="E103" s="66">
        <v>127.61688051379132</v>
      </c>
      <c r="F103" s="49"/>
      <c r="G103" s="81">
        <v>30051.573100005488</v>
      </c>
      <c r="H103" s="74">
        <v>126.21036852440793</v>
      </c>
      <c r="I103" s="83"/>
      <c r="J103" s="96">
        <f t="shared" si="17"/>
        <v>5.5380428651996549E-3</v>
      </c>
      <c r="K103" s="119">
        <f t="shared" si="17"/>
        <v>1.114418732650635E-2</v>
      </c>
      <c r="L103" s="96">
        <v>1.7662077061076698E-2</v>
      </c>
      <c r="M103" s="90">
        <f>INDEX('Pace of change parameters'!$E$20:$I$20,1,$B$6)</f>
        <v>1.2019795091496865E-2</v>
      </c>
      <c r="N103" s="101">
        <f>IF(INDEX('Pace of change parameters'!$E$28:$I$28,1,$B$6)=1,(1+L103)*D103,D103)</f>
        <v>30751.712644631614</v>
      </c>
      <c r="O103" s="87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1">
        <v>1.7662077061076698E-2</v>
      </c>
      <c r="Q103" s="51">
        <v>1.2019795091496865E-2</v>
      </c>
      <c r="R103" s="9">
        <f>IF(INDEX('Pace of change parameters'!$E$29:$I$29,1,$B$6)=1,D103*(1+P103),D103)</f>
        <v>30751.712644631614</v>
      </c>
      <c r="S103" s="96">
        <f>IF(P103&lt;INDEX('Pace of change parameters'!$E$22:$I$22,1,$B$6),INDEX('Pace of change parameters'!$E$22:$I$22,1,$B$6),P103)</f>
        <v>1.9300000000000001E-2</v>
      </c>
      <c r="T103" s="125">
        <v>1.3648636800732916E-2</v>
      </c>
      <c r="U103" s="110">
        <f t="shared" si="11"/>
        <v>30801.207400000003</v>
      </c>
      <c r="V103" s="124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5">
        <f>MIN(S103, S103+(INDEX('Pace of change parameters'!$E$25:$I$25,1,$B$6)-S103)*(1-V103))</f>
        <v>1.9300000000000001E-2</v>
      </c>
      <c r="X103" s="125">
        <v>1.3648636800732916E-2</v>
      </c>
      <c r="Y103" s="101">
        <f t="shared" si="12"/>
        <v>30801.207400000003</v>
      </c>
      <c r="Z103" s="90">
        <v>0</v>
      </c>
      <c r="AA103" s="92">
        <f t="shared" si="15"/>
        <v>31017.251333944594</v>
      </c>
      <c r="AB103" s="92">
        <f>IF(INDEX('Pace of change parameters'!$E$27:$I$27,1,$B$6)=1,MAX(AA103,Y103),Y103)</f>
        <v>30801.207400000003</v>
      </c>
      <c r="AC103" s="90">
        <f t="shared" si="13"/>
        <v>1.9300000000000095E-2</v>
      </c>
      <c r="AD103" s="136">
        <v>1.3648636800732916E-2</v>
      </c>
      <c r="AE103" s="50">
        <v>30801</v>
      </c>
      <c r="AF103" s="50">
        <v>129.35780592862136</v>
      </c>
      <c r="AG103" s="15">
        <f t="shared" si="14"/>
        <v>1.9293136541134404E-2</v>
      </c>
      <c r="AH103" s="15">
        <f t="shared" si="14"/>
        <v>1.3641811395334269E-2</v>
      </c>
      <c r="AI103" s="50"/>
      <c r="AJ103" s="50">
        <v>31017.251333944594</v>
      </c>
      <c r="AK103" s="50">
        <v>130.26601663892981</v>
      </c>
      <c r="AL103" s="15">
        <f t="shared" si="16"/>
        <v>-6.9719696183373481E-3</v>
      </c>
      <c r="AM103" s="52">
        <f t="shared" si="16"/>
        <v>-6.9719696183373481E-3</v>
      </c>
    </row>
    <row r="104" spans="1:39" x14ac:dyDescent="0.2">
      <c r="A104" s="178" t="s">
        <v>255</v>
      </c>
      <c r="B104" s="178" t="s">
        <v>256</v>
      </c>
      <c r="D104" s="61">
        <v>26228</v>
      </c>
      <c r="E104" s="66">
        <v>137.16187147406484</v>
      </c>
      <c r="F104" s="49"/>
      <c r="G104" s="81">
        <v>25288.196513675295</v>
      </c>
      <c r="H104" s="74">
        <v>131.62050569793013</v>
      </c>
      <c r="I104" s="83"/>
      <c r="J104" s="96">
        <f t="shared" si="17"/>
        <v>3.7163721256930238E-2</v>
      </c>
      <c r="K104" s="119">
        <f t="shared" si="17"/>
        <v>4.2101082553596791E-2</v>
      </c>
      <c r="L104" s="96">
        <v>1.6837460099765611E-2</v>
      </c>
      <c r="M104" s="90">
        <f>INDEX('Pace of change parameters'!$E$20:$I$20,1,$B$6)</f>
        <v>1.2019795091496865E-2</v>
      </c>
      <c r="N104" s="101">
        <f>IF(INDEX('Pace of change parameters'!$E$28:$I$28,1,$B$6)=1,(1+L104)*D104,D104)</f>
        <v>26669.612903496651</v>
      </c>
      <c r="O104" s="87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1">
        <v>1.6837460099765611E-2</v>
      </c>
      <c r="Q104" s="51">
        <v>1.2019795091496865E-2</v>
      </c>
      <c r="R104" s="9">
        <f>IF(INDEX('Pace of change parameters'!$E$29:$I$29,1,$B$6)=1,D104*(1+P104),D104)</f>
        <v>26669.612903496651</v>
      </c>
      <c r="S104" s="96">
        <f>IF(P104&lt;INDEX('Pace of change parameters'!$E$22:$I$22,1,$B$6),INDEX('Pace of change parameters'!$E$22:$I$22,1,$B$6),P104)</f>
        <v>1.9300000000000001E-2</v>
      </c>
      <c r="T104" s="125">
        <v>1.4470667746203647E-2</v>
      </c>
      <c r="U104" s="110">
        <f t="shared" si="11"/>
        <v>26734.200400000002</v>
      </c>
      <c r="V104" s="124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5">
        <f>MIN(S104, S104+(INDEX('Pace of change parameters'!$E$25:$I$25,1,$B$6)-S104)*(1-V104))</f>
        <v>1.9300000000000001E-2</v>
      </c>
      <c r="X104" s="125">
        <v>1.4470667746203647E-2</v>
      </c>
      <c r="Y104" s="101">
        <f t="shared" si="12"/>
        <v>26734.200400000002</v>
      </c>
      <c r="Z104" s="90">
        <v>0</v>
      </c>
      <c r="AA104" s="92">
        <f t="shared" si="15"/>
        <v>26100.808248427595</v>
      </c>
      <c r="AB104" s="92">
        <f>IF(INDEX('Pace of change parameters'!$E$27:$I$27,1,$B$6)=1,MAX(AA104,Y104),Y104)</f>
        <v>26734.200400000002</v>
      </c>
      <c r="AC104" s="90">
        <f t="shared" si="13"/>
        <v>1.9300000000000095E-2</v>
      </c>
      <c r="AD104" s="136">
        <v>1.4470667746203647E-2</v>
      </c>
      <c r="AE104" s="50">
        <v>26734</v>
      </c>
      <c r="AF104" s="50">
        <v>139.14565229772737</v>
      </c>
      <c r="AG104" s="15">
        <f t="shared" si="14"/>
        <v>1.9292359310660423E-2</v>
      </c>
      <c r="AH104" s="15">
        <f t="shared" si="14"/>
        <v>1.4463063257617037E-2</v>
      </c>
      <c r="AI104" s="50"/>
      <c r="AJ104" s="50">
        <v>26100.808248427595</v>
      </c>
      <c r="AK104" s="50">
        <v>135.85000333752379</v>
      </c>
      <c r="AL104" s="15">
        <f t="shared" si="16"/>
        <v>2.4259469114737087E-2</v>
      </c>
      <c r="AM104" s="52">
        <f t="shared" si="16"/>
        <v>2.4259469114737087E-2</v>
      </c>
    </row>
    <row r="105" spans="1:39" x14ac:dyDescent="0.2">
      <c r="A105" s="178" t="s">
        <v>257</v>
      </c>
      <c r="B105" s="178" t="s">
        <v>258</v>
      </c>
      <c r="D105" s="61">
        <v>32621</v>
      </c>
      <c r="E105" s="66">
        <v>112.31204300954928</v>
      </c>
      <c r="F105" s="49"/>
      <c r="G105" s="81">
        <v>34692.104335527212</v>
      </c>
      <c r="H105" s="74">
        <v>117.90189408219227</v>
      </c>
      <c r="I105" s="83"/>
      <c r="J105" s="96">
        <f t="shared" si="17"/>
        <v>-5.9699587995480918E-2</v>
      </c>
      <c r="K105" s="119">
        <f t="shared" si="17"/>
        <v>-4.7411037084325036E-2</v>
      </c>
      <c r="L105" s="96">
        <v>2.5245628682878607E-2</v>
      </c>
      <c r="M105" s="90">
        <f>INDEX('Pace of change parameters'!$E$20:$I$20,1,$B$6)</f>
        <v>1.2019795091496865E-2</v>
      </c>
      <c r="N105" s="101">
        <f>IF(INDEX('Pace of change parameters'!$E$28:$I$28,1,$B$6)=1,(1+L105)*D105,D105)</f>
        <v>33444.537653264182</v>
      </c>
      <c r="O105" s="87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0.83671840500965688</v>
      </c>
      <c r="P105" s="51">
        <v>4.387722121757931E-2</v>
      </c>
      <c r="Q105" s="51">
        <v>3.0411037084325132E-2</v>
      </c>
      <c r="R105" s="9">
        <f>IF(INDEX('Pace of change parameters'!$E$29:$I$29,1,$B$6)=1,D105*(1+P105),D105)</f>
        <v>34052.318833338657</v>
      </c>
      <c r="S105" s="96">
        <f>IF(P105&lt;INDEX('Pace of change parameters'!$E$22:$I$22,1,$B$6),INDEX('Pace of change parameters'!$E$22:$I$22,1,$B$6),P105)</f>
        <v>4.387722121757931E-2</v>
      </c>
      <c r="T105" s="125">
        <v>3.0411037084325132E-2</v>
      </c>
      <c r="U105" s="110">
        <f t="shared" si="11"/>
        <v>34052.318833338657</v>
      </c>
      <c r="V105" s="124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5">
        <f>MIN(S105, S105+(INDEX('Pace of change parameters'!$E$25:$I$25,1,$B$6)-S105)*(1-V105))</f>
        <v>4.387722121757931E-2</v>
      </c>
      <c r="X105" s="125">
        <v>3.0411037084325132E-2</v>
      </c>
      <c r="Y105" s="101">
        <f t="shared" si="12"/>
        <v>34052.318833338657</v>
      </c>
      <c r="Z105" s="90">
        <v>0</v>
      </c>
      <c r="AA105" s="92">
        <f t="shared" si="15"/>
        <v>35806.90155212806</v>
      </c>
      <c r="AB105" s="92">
        <f>IF(INDEX('Pace of change parameters'!$E$27:$I$27,1,$B$6)=1,MAX(AA105,Y105),Y105)</f>
        <v>34052.318833338657</v>
      </c>
      <c r="AC105" s="90">
        <f t="shared" si="13"/>
        <v>4.387722121757931E-2</v>
      </c>
      <c r="AD105" s="136">
        <v>3.0411037084325132E-2</v>
      </c>
      <c r="AE105" s="50">
        <v>34052</v>
      </c>
      <c r="AF105" s="50">
        <v>115.72648515228209</v>
      </c>
      <c r="AG105" s="15">
        <f t="shared" ref="AG105:AH136" si="18">AE105/D105 - 1</f>
        <v>4.3867447349866584E-2</v>
      </c>
      <c r="AH105" s="15">
        <f t="shared" si="18"/>
        <v>3.0401389301078829E-2</v>
      </c>
      <c r="AI105" s="50"/>
      <c r="AJ105" s="50">
        <v>35806.90155212806</v>
      </c>
      <c r="AK105" s="50">
        <v>121.69055740695333</v>
      </c>
      <c r="AL105" s="15">
        <f t="shared" si="16"/>
        <v>-4.9010148213278315E-2</v>
      </c>
      <c r="AM105" s="52">
        <f t="shared" si="16"/>
        <v>-4.9010148213278315E-2</v>
      </c>
    </row>
    <row r="106" spans="1:39" x14ac:dyDescent="0.2">
      <c r="A106" s="178" t="s">
        <v>259</v>
      </c>
      <c r="B106" s="178" t="s">
        <v>260</v>
      </c>
      <c r="D106" s="61">
        <v>82685</v>
      </c>
      <c r="E106" s="66">
        <v>123.24258164380545</v>
      </c>
      <c r="F106" s="49"/>
      <c r="G106" s="81">
        <v>83922.13913638673</v>
      </c>
      <c r="H106" s="74">
        <v>124.1068917491653</v>
      </c>
      <c r="I106" s="83"/>
      <c r="J106" s="96">
        <f t="shared" si="17"/>
        <v>-1.4741510990040174E-2</v>
      </c>
      <c r="K106" s="119">
        <f t="shared" si="17"/>
        <v>-6.9642394002318309E-3</v>
      </c>
      <c r="L106" s="96">
        <v>2.0008310682565478E-2</v>
      </c>
      <c r="M106" s="90">
        <f>INDEX('Pace of change parameters'!$E$20:$I$20,1,$B$6)</f>
        <v>1.2019795091496865E-2</v>
      </c>
      <c r="N106" s="101">
        <f>IF(INDEX('Pace of change parameters'!$E$28:$I$28,1,$B$6)=1,(1+L106)*D106,D106)</f>
        <v>84339.387168787929</v>
      </c>
      <c r="O106" s="87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1">
        <v>2.0008310682565478E-2</v>
      </c>
      <c r="Q106" s="51">
        <v>1.2019795091496865E-2</v>
      </c>
      <c r="R106" s="9">
        <f>IF(INDEX('Pace of change parameters'!$E$29:$I$29,1,$B$6)=1,D106*(1+P106),D106)</f>
        <v>84339.387168787929</v>
      </c>
      <c r="S106" s="96">
        <f>IF(P106&lt;INDEX('Pace of change parameters'!$E$22:$I$22,1,$B$6),INDEX('Pace of change parameters'!$E$22:$I$22,1,$B$6),P106)</f>
        <v>2.0008310682565478E-2</v>
      </c>
      <c r="T106" s="125">
        <v>1.2019795091496865E-2</v>
      </c>
      <c r="U106" s="110">
        <f t="shared" si="11"/>
        <v>84339.387168787929</v>
      </c>
      <c r="V106" s="124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5">
        <f>MIN(S106, S106+(INDEX('Pace of change parameters'!$E$25:$I$25,1,$B$6)-S106)*(1-V106))</f>
        <v>2.0008310682565478E-2</v>
      </c>
      <c r="X106" s="125">
        <v>1.2019795091496865E-2</v>
      </c>
      <c r="Y106" s="101">
        <f t="shared" si="12"/>
        <v>84339.387168787929</v>
      </c>
      <c r="Z106" s="90">
        <v>0</v>
      </c>
      <c r="AA106" s="92">
        <f t="shared" si="15"/>
        <v>86618.895903159879</v>
      </c>
      <c r="AB106" s="92">
        <f>IF(INDEX('Pace of change parameters'!$E$27:$I$27,1,$B$6)=1,MAX(AA106,Y106),Y106)</f>
        <v>84339.387168787929</v>
      </c>
      <c r="AC106" s="90">
        <f t="shared" si="13"/>
        <v>2.0008310682565478E-2</v>
      </c>
      <c r="AD106" s="136">
        <v>1.2019795091496865E-2</v>
      </c>
      <c r="AE106" s="50">
        <v>84339</v>
      </c>
      <c r="AF106" s="50">
        <v>124.72335966344043</v>
      </c>
      <c r="AG106" s="15">
        <f t="shared" si="18"/>
        <v>2.0003628227610815E-2</v>
      </c>
      <c r="AH106" s="15">
        <f t="shared" si="18"/>
        <v>1.2015149308659545E-2</v>
      </c>
      <c r="AI106" s="50"/>
      <c r="AJ106" s="50">
        <v>86618.895903159879</v>
      </c>
      <c r="AK106" s="50">
        <v>128.09494667211985</v>
      </c>
      <c r="AL106" s="15">
        <f t="shared" si="16"/>
        <v>-2.6320999354561225E-2</v>
      </c>
      <c r="AM106" s="52">
        <f t="shared" si="16"/>
        <v>-2.6320999354561114E-2</v>
      </c>
    </row>
    <row r="107" spans="1:39" x14ac:dyDescent="0.2">
      <c r="A107" s="178" t="s">
        <v>261</v>
      </c>
      <c r="B107" s="178" t="s">
        <v>262</v>
      </c>
      <c r="D107" s="61">
        <v>17162</v>
      </c>
      <c r="E107" s="66">
        <v>129.35653242991305</v>
      </c>
      <c r="F107" s="49"/>
      <c r="G107" s="81">
        <v>16612.242619578607</v>
      </c>
      <c r="H107" s="74">
        <v>124.48275076426079</v>
      </c>
      <c r="I107" s="83"/>
      <c r="J107" s="96">
        <f t="shared" si="17"/>
        <v>3.3093507782836484E-2</v>
      </c>
      <c r="K107" s="119">
        <f t="shared" si="17"/>
        <v>3.9152265159065891E-2</v>
      </c>
      <c r="L107" s="96">
        <v>1.7954961997694863E-2</v>
      </c>
      <c r="M107" s="90">
        <f>INDEX('Pace of change parameters'!$E$20:$I$20,1,$B$6)</f>
        <v>1.2019795091496865E-2</v>
      </c>
      <c r="N107" s="101">
        <f>IF(INDEX('Pace of change parameters'!$E$28:$I$28,1,$B$6)=1,(1+L107)*D107,D107)</f>
        <v>17470.143057804438</v>
      </c>
      <c r="O107" s="87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1">
        <v>1.7954961997694863E-2</v>
      </c>
      <c r="Q107" s="51">
        <v>1.2019795091496865E-2</v>
      </c>
      <c r="R107" s="9">
        <f>IF(INDEX('Pace of change parameters'!$E$29:$I$29,1,$B$6)=1,D107*(1+P107),D107)</f>
        <v>17470.143057804438</v>
      </c>
      <c r="S107" s="96">
        <f>IF(P107&lt;INDEX('Pace of change parameters'!$E$22:$I$22,1,$B$6),INDEX('Pace of change parameters'!$E$22:$I$22,1,$B$6),P107)</f>
        <v>1.9300000000000001E-2</v>
      </c>
      <c r="T107" s="125">
        <v>1.3356990875494912E-2</v>
      </c>
      <c r="U107" s="110">
        <f t="shared" si="11"/>
        <v>17493.226600000002</v>
      </c>
      <c r="V107" s="124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5">
        <f>MIN(S107, S107+(INDEX('Pace of change parameters'!$E$25:$I$25,1,$B$6)-S107)*(1-V107))</f>
        <v>1.9300000000000001E-2</v>
      </c>
      <c r="X107" s="125">
        <v>1.3356990875494912E-2</v>
      </c>
      <c r="Y107" s="101">
        <f t="shared" si="12"/>
        <v>17493.226600000002</v>
      </c>
      <c r="Z107" s="90">
        <v>0</v>
      </c>
      <c r="AA107" s="92">
        <f t="shared" si="15"/>
        <v>17146.060967831389</v>
      </c>
      <c r="AB107" s="92">
        <f>IF(INDEX('Pace of change parameters'!$E$27:$I$27,1,$B$6)=1,MAX(AA107,Y107),Y107)</f>
        <v>17493.226600000002</v>
      </c>
      <c r="AC107" s="90">
        <f t="shared" si="13"/>
        <v>1.9300000000000095E-2</v>
      </c>
      <c r="AD107" s="136">
        <v>1.3356990875494912E-2</v>
      </c>
      <c r="AE107" s="50">
        <v>17493</v>
      </c>
      <c r="AF107" s="50">
        <v>131.08264844102374</v>
      </c>
      <c r="AG107" s="15">
        <f t="shared" si="18"/>
        <v>1.9286796410674656E-2</v>
      </c>
      <c r="AH107" s="15">
        <f t="shared" si="18"/>
        <v>1.3343864269443895E-2</v>
      </c>
      <c r="AI107" s="50"/>
      <c r="AJ107" s="50">
        <v>17146.060967831389</v>
      </c>
      <c r="AK107" s="50">
        <v>128.48288355311274</v>
      </c>
      <c r="AL107" s="15">
        <f t="shared" si="16"/>
        <v>2.0234328620405639E-2</v>
      </c>
      <c r="AM107" s="52">
        <f t="shared" si="16"/>
        <v>2.0234328620405639E-2</v>
      </c>
    </row>
    <row r="108" spans="1:39" x14ac:dyDescent="0.2">
      <c r="A108" s="178" t="s">
        <v>263</v>
      </c>
      <c r="B108" s="178" t="s">
        <v>264</v>
      </c>
      <c r="D108" s="61">
        <v>38875</v>
      </c>
      <c r="E108" s="66">
        <v>132.55076534189013</v>
      </c>
      <c r="F108" s="49"/>
      <c r="G108" s="81">
        <v>36467.289966609642</v>
      </c>
      <c r="H108" s="74">
        <v>123.88836822783303</v>
      </c>
      <c r="I108" s="83"/>
      <c r="J108" s="96">
        <f t="shared" si="17"/>
        <v>6.6023826711415046E-2</v>
      </c>
      <c r="K108" s="119">
        <f t="shared" si="17"/>
        <v>6.9920988047294186E-2</v>
      </c>
      <c r="L108" s="96">
        <v>1.5719528922720771E-2</v>
      </c>
      <c r="M108" s="90">
        <f>INDEX('Pace of change parameters'!$E$20:$I$20,1,$B$6)</f>
        <v>1.2019795091496865E-2</v>
      </c>
      <c r="N108" s="101">
        <f>IF(INDEX('Pace of change parameters'!$E$28:$I$28,1,$B$6)=1,(1+L108)*D108,D108)</f>
        <v>39486.096686870769</v>
      </c>
      <c r="O108" s="87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1">
        <v>1.5719528922720771E-2</v>
      </c>
      <c r="Q108" s="51">
        <v>1.2019795091496865E-2</v>
      </c>
      <c r="R108" s="9">
        <f>IF(INDEX('Pace of change parameters'!$E$29:$I$29,1,$B$6)=1,D108*(1+P108),D108)</f>
        <v>39486.096686870769</v>
      </c>
      <c r="S108" s="96">
        <f>IF(P108&lt;INDEX('Pace of change parameters'!$E$22:$I$22,1,$B$6),INDEX('Pace of change parameters'!$E$22:$I$22,1,$B$6),P108)</f>
        <v>1.9300000000000001E-2</v>
      </c>
      <c r="T108" s="125">
        <v>1.5587224389427501E-2</v>
      </c>
      <c r="U108" s="110">
        <f t="shared" si="11"/>
        <v>39625.287500000006</v>
      </c>
      <c r="V108" s="124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0.6795234657716992</v>
      </c>
      <c r="W108" s="125">
        <f>MIN(S108, S108+(INDEX('Pace of change parameters'!$E$25:$I$25,1,$B$6)-S108)*(1-V108))</f>
        <v>1.6319568231676802E-2</v>
      </c>
      <c r="X108" s="125">
        <v>1.2617648771774626E-2</v>
      </c>
      <c r="Y108" s="101">
        <f t="shared" si="12"/>
        <v>39509.423215006434</v>
      </c>
      <c r="Z108" s="90">
        <v>0</v>
      </c>
      <c r="AA108" s="92">
        <f t="shared" si="15"/>
        <v>37639.131056402519</v>
      </c>
      <c r="AB108" s="92">
        <f>IF(INDEX('Pace of change parameters'!$E$27:$I$27,1,$B$6)=1,MAX(AA108,Y108),Y108)</f>
        <v>39509.423215006434</v>
      </c>
      <c r="AC108" s="90">
        <f t="shared" si="13"/>
        <v>1.6319568231676795E-2</v>
      </c>
      <c r="AD108" s="136">
        <v>1.2617648771774626E-2</v>
      </c>
      <c r="AE108" s="50">
        <v>39509</v>
      </c>
      <c r="AF108" s="50">
        <v>134.22180657776241</v>
      </c>
      <c r="AG108" s="15">
        <f t="shared" si="18"/>
        <v>1.6308681672025704E-2</v>
      </c>
      <c r="AH108" s="15">
        <f t="shared" si="18"/>
        <v>1.2606801866154038E-2</v>
      </c>
      <c r="AI108" s="50"/>
      <c r="AJ108" s="50">
        <v>37639.131056402519</v>
      </c>
      <c r="AK108" s="50">
        <v>127.86940110879821</v>
      </c>
      <c r="AL108" s="15">
        <f t="shared" si="16"/>
        <v>4.9678855252940579E-2</v>
      </c>
      <c r="AM108" s="52">
        <f t="shared" si="16"/>
        <v>4.9678855252940579E-2</v>
      </c>
    </row>
    <row r="109" spans="1:39" x14ac:dyDescent="0.2">
      <c r="A109" s="178" t="s">
        <v>265</v>
      </c>
      <c r="B109" s="178" t="s">
        <v>266</v>
      </c>
      <c r="D109" s="61">
        <v>47195</v>
      </c>
      <c r="E109" s="66">
        <v>131.38045563291936</v>
      </c>
      <c r="F109" s="49"/>
      <c r="G109" s="81">
        <v>49446.432293743019</v>
      </c>
      <c r="H109" s="74">
        <v>136.98928719401761</v>
      </c>
      <c r="I109" s="83"/>
      <c r="J109" s="96">
        <f t="shared" si="17"/>
        <v>-4.5532755131211244E-2</v>
      </c>
      <c r="K109" s="119">
        <f t="shared" si="17"/>
        <v>-4.0943577968651446E-2</v>
      </c>
      <c r="L109" s="96">
        <v>1.6885690863887692E-2</v>
      </c>
      <c r="M109" s="90">
        <f>INDEX('Pace of change parameters'!$E$20:$I$20,1,$B$6)</f>
        <v>1.2019795091496865E-2</v>
      </c>
      <c r="N109" s="101">
        <f>IF(INDEX('Pace of change parameters'!$E$28:$I$28,1,$B$6)=1,(1+L109)*D109,D109)</f>
        <v>47991.920180321176</v>
      </c>
      <c r="O109" s="87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0.54247824016152912</v>
      </c>
      <c r="P109" s="51">
        <v>2.8866804521501477E-2</v>
      </c>
      <c r="Q109" s="51">
        <v>2.3943577968651431E-2</v>
      </c>
      <c r="R109" s="9">
        <f>IF(INDEX('Pace of change parameters'!$E$29:$I$29,1,$B$6)=1,D109*(1+P109),D109)</f>
        <v>48557.368839392264</v>
      </c>
      <c r="S109" s="96">
        <f>IF(P109&lt;INDEX('Pace of change parameters'!$E$22:$I$22,1,$B$6),INDEX('Pace of change parameters'!$E$22:$I$22,1,$B$6),P109)</f>
        <v>2.8866804521501477E-2</v>
      </c>
      <c r="T109" s="125">
        <v>2.3943577968651431E-2</v>
      </c>
      <c r="U109" s="110">
        <f t="shared" si="11"/>
        <v>48557.368839392264</v>
      </c>
      <c r="V109" s="124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5">
        <f>MIN(S109, S109+(INDEX('Pace of change parameters'!$E$25:$I$25,1,$B$6)-S109)*(1-V109))</f>
        <v>2.8866804521501477E-2</v>
      </c>
      <c r="X109" s="125">
        <v>2.3943577968651431E-2</v>
      </c>
      <c r="Y109" s="101">
        <f t="shared" si="12"/>
        <v>48557.368839392264</v>
      </c>
      <c r="Z109" s="90">
        <v>0</v>
      </c>
      <c r="AA109" s="92">
        <f t="shared" si="15"/>
        <v>51035.345568036886</v>
      </c>
      <c r="AB109" s="92">
        <f>IF(INDEX('Pace of change parameters'!$E$27:$I$27,1,$B$6)=1,MAX(AA109,Y109),Y109)</f>
        <v>48557.368839392264</v>
      </c>
      <c r="AC109" s="90">
        <f t="shared" si="13"/>
        <v>2.8866804521501477E-2</v>
      </c>
      <c r="AD109" s="136">
        <v>2.3943577968651431E-2</v>
      </c>
      <c r="AE109" s="50">
        <v>48557</v>
      </c>
      <c r="AF109" s="50">
        <v>134.52515196170449</v>
      </c>
      <c r="AG109" s="15">
        <f t="shared" si="18"/>
        <v>2.8858989299713977E-2</v>
      </c>
      <c r="AH109" s="15">
        <f t="shared" si="18"/>
        <v>2.3935800143451313E-2</v>
      </c>
      <c r="AI109" s="50"/>
      <c r="AJ109" s="50">
        <v>51035.345568036886</v>
      </c>
      <c r="AK109" s="50">
        <v>141.39130543399023</v>
      </c>
      <c r="AL109" s="15">
        <f t="shared" si="16"/>
        <v>-4.8561355673254369E-2</v>
      </c>
      <c r="AM109" s="52">
        <f t="shared" si="16"/>
        <v>-4.8561355673254258E-2</v>
      </c>
    </row>
    <row r="110" spans="1:39" x14ac:dyDescent="0.2">
      <c r="A110" s="178" t="s">
        <v>267</v>
      </c>
      <c r="B110" s="178" t="s">
        <v>268</v>
      </c>
      <c r="D110" s="61">
        <v>19181</v>
      </c>
      <c r="E110" s="66">
        <v>126.23725568066621</v>
      </c>
      <c r="F110" s="49"/>
      <c r="G110" s="81">
        <v>18819.071723346577</v>
      </c>
      <c r="H110" s="74">
        <v>123.12016149115829</v>
      </c>
      <c r="I110" s="83"/>
      <c r="J110" s="96">
        <f t="shared" si="17"/>
        <v>1.9231994116076567E-2</v>
      </c>
      <c r="K110" s="119">
        <f t="shared" si="17"/>
        <v>2.5317495946687529E-2</v>
      </c>
      <c r="L110" s="96">
        <v>1.8062235233875956E-2</v>
      </c>
      <c r="M110" s="90">
        <f>INDEX('Pace of change parameters'!$E$20:$I$20,1,$B$6)</f>
        <v>1.2019795091496865E-2</v>
      </c>
      <c r="N110" s="101">
        <f>IF(INDEX('Pace of change parameters'!$E$28:$I$28,1,$B$6)=1,(1+L110)*D110,D110)</f>
        <v>19527.451734020975</v>
      </c>
      <c r="O110" s="87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1">
        <v>1.8062235233875956E-2</v>
      </c>
      <c r="Q110" s="51">
        <v>1.2019795091496865E-2</v>
      </c>
      <c r="R110" s="9">
        <f>IF(INDEX('Pace of change parameters'!$E$29:$I$29,1,$B$6)=1,D110*(1+P110),D110)</f>
        <v>19527.451734020975</v>
      </c>
      <c r="S110" s="96">
        <f>IF(P110&lt;INDEX('Pace of change parameters'!$E$22:$I$22,1,$B$6),INDEX('Pace of change parameters'!$E$22:$I$22,1,$B$6),P110)</f>
        <v>1.9300000000000001E-2</v>
      </c>
      <c r="T110" s="125">
        <v>1.3250213430997082E-2</v>
      </c>
      <c r="U110" s="110">
        <f t="shared" si="11"/>
        <v>19551.193300000003</v>
      </c>
      <c r="V110" s="124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5">
        <f>MIN(S110, S110+(INDEX('Pace of change parameters'!$E$25:$I$25,1,$B$6)-S110)*(1-V110))</f>
        <v>1.9300000000000001E-2</v>
      </c>
      <c r="X110" s="125">
        <v>1.3250213430997082E-2</v>
      </c>
      <c r="Y110" s="101">
        <f t="shared" si="12"/>
        <v>19551.193300000003</v>
      </c>
      <c r="Z110" s="90">
        <v>0</v>
      </c>
      <c r="AA110" s="92">
        <f t="shared" si="15"/>
        <v>19423.804390275462</v>
      </c>
      <c r="AB110" s="92">
        <f>IF(INDEX('Pace of change parameters'!$E$27:$I$27,1,$B$6)=1,MAX(AA110,Y110),Y110)</f>
        <v>19551.193300000003</v>
      </c>
      <c r="AC110" s="90">
        <f t="shared" si="13"/>
        <v>1.9300000000000095E-2</v>
      </c>
      <c r="AD110" s="136">
        <v>1.3250213430997082E-2</v>
      </c>
      <c r="AE110" s="50">
        <v>19551</v>
      </c>
      <c r="AF110" s="50">
        <v>127.90866163326251</v>
      </c>
      <c r="AG110" s="15">
        <f t="shared" si="18"/>
        <v>1.9289922318961539E-2</v>
      </c>
      <c r="AH110" s="15">
        <f t="shared" si="18"/>
        <v>1.3240195563378965E-2</v>
      </c>
      <c r="AI110" s="50"/>
      <c r="AJ110" s="50">
        <v>19423.804390275462</v>
      </c>
      <c r="AK110" s="50">
        <v>127.07650879169471</v>
      </c>
      <c r="AL110" s="15">
        <f t="shared" si="16"/>
        <v>6.5484395934412021E-3</v>
      </c>
      <c r="AM110" s="52">
        <f t="shared" si="16"/>
        <v>6.5484395934412021E-3</v>
      </c>
    </row>
    <row r="111" spans="1:39" x14ac:dyDescent="0.2">
      <c r="A111" s="178" t="s">
        <v>269</v>
      </c>
      <c r="B111" s="178" t="s">
        <v>270</v>
      </c>
      <c r="D111" s="61">
        <v>12413</v>
      </c>
      <c r="E111" s="66">
        <v>129.36023453019675</v>
      </c>
      <c r="F111" s="49"/>
      <c r="G111" s="81">
        <v>11904.837060358659</v>
      </c>
      <c r="H111" s="74">
        <v>123.24672655572719</v>
      </c>
      <c r="I111" s="83"/>
      <c r="J111" s="96">
        <f t="shared" si="17"/>
        <v>4.2685417453838914E-2</v>
      </c>
      <c r="K111" s="119">
        <f t="shared" si="17"/>
        <v>4.9603816225538999E-2</v>
      </c>
      <c r="L111" s="96">
        <v>1.8734722134779558E-2</v>
      </c>
      <c r="M111" s="90">
        <f>INDEX('Pace of change parameters'!$E$20:$I$20,1,$B$6)</f>
        <v>1.2019795091496865E-2</v>
      </c>
      <c r="N111" s="101">
        <f>IF(INDEX('Pace of change parameters'!$E$28:$I$28,1,$B$6)=1,(1+L111)*D111,D111)</f>
        <v>12645.554105859019</v>
      </c>
      <c r="O111" s="87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1">
        <v>1.8734722134779558E-2</v>
      </c>
      <c r="Q111" s="51">
        <v>1.2019795091496865E-2</v>
      </c>
      <c r="R111" s="9">
        <f>IF(INDEX('Pace of change parameters'!$E$29:$I$29,1,$B$6)=1,D111*(1+P111),D111)</f>
        <v>12645.554105859019</v>
      </c>
      <c r="S111" s="96">
        <f>IF(P111&lt;INDEX('Pace of change parameters'!$E$22:$I$22,1,$B$6),INDEX('Pace of change parameters'!$E$22:$I$22,1,$B$6),P111)</f>
        <v>1.9300000000000001E-2</v>
      </c>
      <c r="T111" s="125">
        <v>1.2581346962558637E-2</v>
      </c>
      <c r="U111" s="110">
        <f t="shared" si="11"/>
        <v>12652.570900000001</v>
      </c>
      <c r="V111" s="124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5">
        <f>MIN(S111, S111+(INDEX('Pace of change parameters'!$E$25:$I$25,1,$B$6)-S111)*(1-V111))</f>
        <v>1.9300000000000001E-2</v>
      </c>
      <c r="X111" s="125">
        <v>1.2581346962558637E-2</v>
      </c>
      <c r="Y111" s="101">
        <f t="shared" si="12"/>
        <v>12652.570900000001</v>
      </c>
      <c r="Z111" s="90">
        <v>0</v>
      </c>
      <c r="AA111" s="92">
        <f t="shared" si="15"/>
        <v>12287.387484242388</v>
      </c>
      <c r="AB111" s="92">
        <f>IF(INDEX('Pace of change parameters'!$E$27:$I$27,1,$B$6)=1,MAX(AA111,Y111),Y111)</f>
        <v>12652.570900000001</v>
      </c>
      <c r="AC111" s="90">
        <f t="shared" si="13"/>
        <v>1.9300000000000095E-2</v>
      </c>
      <c r="AD111" s="136">
        <v>1.2581346962558637E-2</v>
      </c>
      <c r="AE111" s="50">
        <v>12653</v>
      </c>
      <c r="AF111" s="50">
        <v>130.99220285024504</v>
      </c>
      <c r="AG111" s="15">
        <f t="shared" si="18"/>
        <v>1.9334568597438206E-2</v>
      </c>
      <c r="AH111" s="15">
        <f t="shared" si="18"/>
        <v>1.2615687703220191E-2</v>
      </c>
      <c r="AI111" s="50"/>
      <c r="AJ111" s="50">
        <v>12287.387484242388</v>
      </c>
      <c r="AK111" s="50">
        <v>127.20714090219245</v>
      </c>
      <c r="AL111" s="15">
        <f t="shared" si="16"/>
        <v>2.9755105894274214E-2</v>
      </c>
      <c r="AM111" s="52">
        <f t="shared" si="16"/>
        <v>2.9755105894274214E-2</v>
      </c>
    </row>
    <row r="112" spans="1:39" x14ac:dyDescent="0.2">
      <c r="A112" s="178" t="s">
        <v>271</v>
      </c>
      <c r="B112" s="178" t="s">
        <v>272</v>
      </c>
      <c r="D112" s="61">
        <v>15743</v>
      </c>
      <c r="E112" s="66">
        <v>125.08351481747053</v>
      </c>
      <c r="F112" s="49"/>
      <c r="G112" s="81">
        <v>14656.155501991243</v>
      </c>
      <c r="H112" s="74">
        <v>115.64613054517693</v>
      </c>
      <c r="I112" s="83"/>
      <c r="J112" s="96">
        <f t="shared" si="17"/>
        <v>7.4156179487935514E-2</v>
      </c>
      <c r="K112" s="119">
        <f t="shared" si="17"/>
        <v>8.1605707236412028E-2</v>
      </c>
      <c r="L112" s="96">
        <v>1.903839228388593E-2</v>
      </c>
      <c r="M112" s="90">
        <f>INDEX('Pace of change parameters'!$E$20:$I$20,1,$B$6)</f>
        <v>1.2019795091496865E-2</v>
      </c>
      <c r="N112" s="101">
        <f>IF(INDEX('Pace of change parameters'!$E$28:$I$28,1,$B$6)=1,(1+L112)*D112,D112)</f>
        <v>16042.721409725216</v>
      </c>
      <c r="O112" s="87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1">
        <v>1.903839228388593E-2</v>
      </c>
      <c r="Q112" s="51">
        <v>1.2019795091496865E-2</v>
      </c>
      <c r="R112" s="9">
        <f>IF(INDEX('Pace of change parameters'!$E$29:$I$29,1,$B$6)=1,D112*(1+P112),D112)</f>
        <v>16042.721409725216</v>
      </c>
      <c r="S112" s="96">
        <f>IF(P112&lt;INDEX('Pace of change parameters'!$E$22:$I$22,1,$B$6),INDEX('Pace of change parameters'!$E$22:$I$22,1,$B$6),P112)</f>
        <v>1.9300000000000001E-2</v>
      </c>
      <c r="T112" s="125">
        <v>1.2279600992099571E-2</v>
      </c>
      <c r="U112" s="110">
        <f t="shared" si="11"/>
        <v>16046.839900000001</v>
      </c>
      <c r="V112" s="124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0.51687641024128983</v>
      </c>
      <c r="W112" s="125">
        <f>MIN(S112, S112+(INDEX('Pace of change parameters'!$E$25:$I$25,1,$B$6)-S112)*(1-V112))</f>
        <v>1.4806950615243997E-2</v>
      </c>
      <c r="X112" s="125">
        <v>7.8174973538784887E-3</v>
      </c>
      <c r="Y112" s="101">
        <f t="shared" si="12"/>
        <v>15976.105823535785</v>
      </c>
      <c r="Z112" s="90">
        <v>0</v>
      </c>
      <c r="AA112" s="92">
        <f t="shared" si="15"/>
        <v>15127.116882761597</v>
      </c>
      <c r="AB112" s="92">
        <f>IF(INDEX('Pace of change parameters'!$E$27:$I$27,1,$B$6)=1,MAX(AA112,Y112),Y112)</f>
        <v>15976.105823535785</v>
      </c>
      <c r="AC112" s="90">
        <f t="shared" si="13"/>
        <v>1.4806950615243952E-2</v>
      </c>
      <c r="AD112" s="136">
        <v>7.8174973538784887E-3</v>
      </c>
      <c r="AE112" s="50">
        <v>15976</v>
      </c>
      <c r="AF112" s="50">
        <v>126.06051985042937</v>
      </c>
      <c r="AG112" s="15">
        <f t="shared" si="18"/>
        <v>1.4800228673061078E-2</v>
      </c>
      <c r="AH112" s="15">
        <f t="shared" si="18"/>
        <v>7.8108217088761478E-3</v>
      </c>
      <c r="AI112" s="50"/>
      <c r="AJ112" s="50">
        <v>15127.116882761597</v>
      </c>
      <c r="AK112" s="50">
        <v>119.36230709058171</v>
      </c>
      <c r="AL112" s="15">
        <f t="shared" si="16"/>
        <v>5.6116649578199951E-2</v>
      </c>
      <c r="AM112" s="52">
        <f t="shared" si="16"/>
        <v>5.6116649578199951E-2</v>
      </c>
    </row>
    <row r="113" spans="1:39" x14ac:dyDescent="0.2">
      <c r="A113" s="178" t="s">
        <v>273</v>
      </c>
      <c r="B113" s="178" t="s">
        <v>274</v>
      </c>
      <c r="D113" s="61">
        <v>23073</v>
      </c>
      <c r="E113" s="66">
        <v>138.96905135311528</v>
      </c>
      <c r="F113" s="49"/>
      <c r="G113" s="81">
        <v>20636.573775968092</v>
      </c>
      <c r="H113" s="74">
        <v>123.19355839718793</v>
      </c>
      <c r="I113" s="83"/>
      <c r="J113" s="96">
        <f t="shared" si="17"/>
        <v>0.11806350465352922</v>
      </c>
      <c r="K113" s="119">
        <f t="shared" si="17"/>
        <v>0.12805452785985483</v>
      </c>
      <c r="L113" s="96">
        <v>2.1063210976137059E-2</v>
      </c>
      <c r="M113" s="90">
        <f>INDEX('Pace of change parameters'!$E$20:$I$20,1,$B$6)</f>
        <v>1.2019795091496865E-2</v>
      </c>
      <c r="N113" s="101">
        <f>IF(INDEX('Pace of change parameters'!$E$28:$I$28,1,$B$6)=1,(1+L113)*D113,D113)</f>
        <v>23558.991466852411</v>
      </c>
      <c r="O113" s="87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1">
        <v>2.1063210976137059E-2</v>
      </c>
      <c r="Q113" s="51">
        <v>1.2019795091496865E-2</v>
      </c>
      <c r="R113" s="9">
        <f>IF(INDEX('Pace of change parameters'!$E$29:$I$29,1,$B$6)=1,D113*(1+P113),D113)</f>
        <v>23558.991466852411</v>
      </c>
      <c r="S113" s="96">
        <f>IF(P113&lt;INDEX('Pace of change parameters'!$E$22:$I$22,1,$B$6),INDEX('Pace of change parameters'!$E$22:$I$22,1,$B$6),P113)</f>
        <v>2.1063210976137059E-2</v>
      </c>
      <c r="T113" s="125">
        <v>1.2019795091496865E-2</v>
      </c>
      <c r="U113" s="110">
        <f t="shared" si="11"/>
        <v>23558.991466852411</v>
      </c>
      <c r="V113" s="124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0</v>
      </c>
      <c r="W113" s="125">
        <f>MIN(S113, S113+(INDEX('Pace of change parameters'!$E$25:$I$25,1,$B$6)-S113)*(1-V113))</f>
        <v>0.01</v>
      </c>
      <c r="X113" s="125">
        <v>1.0545694475128098E-3</v>
      </c>
      <c r="Y113" s="101">
        <f t="shared" si="12"/>
        <v>23303.73</v>
      </c>
      <c r="Z113" s="90">
        <v>0</v>
      </c>
      <c r="AA113" s="92">
        <f t="shared" si="15"/>
        <v>21299.710113364265</v>
      </c>
      <c r="AB113" s="92">
        <f>IF(INDEX('Pace of change parameters'!$E$27:$I$27,1,$B$6)=1,MAX(AA113,Y113),Y113)</f>
        <v>23303.73</v>
      </c>
      <c r="AC113" s="90">
        <f t="shared" si="13"/>
        <v>1.0000000000000009E-2</v>
      </c>
      <c r="AD113" s="136">
        <v>1.0545694475128098E-3</v>
      </c>
      <c r="AE113" s="50">
        <v>23304</v>
      </c>
      <c r="AF113" s="50">
        <v>139.11721568002335</v>
      </c>
      <c r="AG113" s="15">
        <f t="shared" si="18"/>
        <v>1.0011701989338206E-2</v>
      </c>
      <c r="AH113" s="15">
        <f t="shared" si="18"/>
        <v>1.0661677939471925E-3</v>
      </c>
      <c r="AI113" s="50"/>
      <c r="AJ113" s="50">
        <v>21299.710113364265</v>
      </c>
      <c r="AK113" s="50">
        <v>127.15226423630584</v>
      </c>
      <c r="AL113" s="15">
        <f t="shared" si="16"/>
        <v>9.4099397408144325E-2</v>
      </c>
      <c r="AM113" s="52">
        <f t="shared" si="16"/>
        <v>9.4099397408144325E-2</v>
      </c>
    </row>
    <row r="114" spans="1:39" x14ac:dyDescent="0.2">
      <c r="A114" s="178" t="s">
        <v>275</v>
      </c>
      <c r="B114" s="178" t="s">
        <v>276</v>
      </c>
      <c r="D114" s="61">
        <v>18695</v>
      </c>
      <c r="E114" s="66">
        <v>139.24453809559353</v>
      </c>
      <c r="F114" s="49"/>
      <c r="G114" s="81">
        <v>16584.755310233886</v>
      </c>
      <c r="H114" s="74">
        <v>122.63705577902661</v>
      </c>
      <c r="I114" s="83"/>
      <c r="J114" s="96">
        <f t="shared" si="17"/>
        <v>0.12724002557119141</v>
      </c>
      <c r="K114" s="119">
        <f t="shared" si="17"/>
        <v>0.13541977350215495</v>
      </c>
      <c r="L114" s="96">
        <v>1.9363454504937927E-2</v>
      </c>
      <c r="M114" s="90">
        <f>INDEX('Pace of change parameters'!$E$20:$I$20,1,$B$6)</f>
        <v>1.2019795091496865E-2</v>
      </c>
      <c r="N114" s="101">
        <f>IF(INDEX('Pace of change parameters'!$E$28:$I$28,1,$B$6)=1,(1+L114)*D114,D114)</f>
        <v>19056.999781969815</v>
      </c>
      <c r="O114" s="87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1">
        <v>1.9363454504937927E-2</v>
      </c>
      <c r="Q114" s="51">
        <v>1.2019795091496865E-2</v>
      </c>
      <c r="R114" s="9">
        <f>IF(INDEX('Pace of change parameters'!$E$29:$I$29,1,$B$6)=1,D114*(1+P114),D114)</f>
        <v>19056.999781969815</v>
      </c>
      <c r="S114" s="96">
        <f>IF(P114&lt;INDEX('Pace of change parameters'!$E$22:$I$22,1,$B$6),INDEX('Pace of change parameters'!$E$22:$I$22,1,$B$6),P114)</f>
        <v>1.9363454504937927E-2</v>
      </c>
      <c r="T114" s="125">
        <v>1.2019795091496865E-2</v>
      </c>
      <c r="U114" s="110">
        <f t="shared" si="11"/>
        <v>19056.999781969815</v>
      </c>
      <c r="V114" s="124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0</v>
      </c>
      <c r="W114" s="125">
        <f>MIN(S114, S114+(INDEX('Pace of change parameters'!$E$25:$I$25,1,$B$6)-S114)*(1-V114))</f>
        <v>0.01</v>
      </c>
      <c r="X114" s="125">
        <v>2.7237964292357031E-3</v>
      </c>
      <c r="Y114" s="101">
        <f t="shared" si="12"/>
        <v>18881.95</v>
      </c>
      <c r="Z114" s="90">
        <v>0</v>
      </c>
      <c r="AA114" s="92">
        <f t="shared" si="15"/>
        <v>17117.690380388198</v>
      </c>
      <c r="AB114" s="92">
        <f>IF(INDEX('Pace of change parameters'!$E$27:$I$27,1,$B$6)=1,MAX(AA114,Y114),Y114)</f>
        <v>18881.95</v>
      </c>
      <c r="AC114" s="90">
        <f t="shared" si="13"/>
        <v>1.0000000000000009E-2</v>
      </c>
      <c r="AD114" s="136">
        <v>2.7237964292357031E-3</v>
      </c>
      <c r="AE114" s="50">
        <v>18882</v>
      </c>
      <c r="AF114" s="50">
        <v>139.62418159951281</v>
      </c>
      <c r="AG114" s="15">
        <f t="shared" si="18"/>
        <v>1.000267451190151E-2</v>
      </c>
      <c r="AH114" s="15">
        <f t="shared" si="18"/>
        <v>2.7264516735201472E-3</v>
      </c>
      <c r="AI114" s="50"/>
      <c r="AJ114" s="50">
        <v>17117.690380388198</v>
      </c>
      <c r="AK114" s="50">
        <v>126.57787894479161</v>
      </c>
      <c r="AL114" s="15">
        <f t="shared" si="16"/>
        <v>0.10306937328608168</v>
      </c>
      <c r="AM114" s="52">
        <f t="shared" si="16"/>
        <v>0.1030693732860819</v>
      </c>
    </row>
    <row r="115" spans="1:39" x14ac:dyDescent="0.2">
      <c r="A115" s="178" t="s">
        <v>277</v>
      </c>
      <c r="B115" s="178" t="s">
        <v>278</v>
      </c>
      <c r="D115" s="61">
        <v>69190</v>
      </c>
      <c r="E115" s="66">
        <v>125.44341155010457</v>
      </c>
      <c r="F115" s="49"/>
      <c r="G115" s="81">
        <v>69040.792730991525</v>
      </c>
      <c r="H115" s="74">
        <v>124.31315037718598</v>
      </c>
      <c r="I115" s="83"/>
      <c r="J115" s="96">
        <f t="shared" si="17"/>
        <v>2.1611465208668523E-3</v>
      </c>
      <c r="K115" s="119">
        <f t="shared" si="17"/>
        <v>9.0920483431495835E-3</v>
      </c>
      <c r="L115" s="96">
        <v>1.901887888788667E-2</v>
      </c>
      <c r="M115" s="90">
        <f>INDEX('Pace of change parameters'!$E$20:$I$20,1,$B$6)</f>
        <v>1.2019795091496865E-2</v>
      </c>
      <c r="N115" s="101">
        <f>IF(INDEX('Pace of change parameters'!$E$28:$I$28,1,$B$6)=1,(1+L115)*D115,D115)</f>
        <v>70505.916230252886</v>
      </c>
      <c r="O115" s="87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1">
        <v>1.901887888788667E-2</v>
      </c>
      <c r="Q115" s="51">
        <v>1.2019795091496865E-2</v>
      </c>
      <c r="R115" s="9">
        <f>IF(INDEX('Pace of change parameters'!$E$29:$I$29,1,$B$6)=1,D115*(1+P115),D115)</f>
        <v>70505.916230252886</v>
      </c>
      <c r="S115" s="96">
        <f>IF(P115&lt;INDEX('Pace of change parameters'!$E$22:$I$22,1,$B$6),INDEX('Pace of change parameters'!$E$22:$I$22,1,$B$6),P115)</f>
        <v>1.9300000000000001E-2</v>
      </c>
      <c r="T115" s="125">
        <v>1.2298985336320678E-2</v>
      </c>
      <c r="U115" s="110">
        <f t="shared" si="11"/>
        <v>70525.367000000013</v>
      </c>
      <c r="V115" s="124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5">
        <f>MIN(S115, S115+(INDEX('Pace of change parameters'!$E$25:$I$25,1,$B$6)-S115)*(1-V115))</f>
        <v>1.9300000000000001E-2</v>
      </c>
      <c r="X115" s="125">
        <v>1.2298985336320678E-2</v>
      </c>
      <c r="Y115" s="101">
        <f t="shared" si="12"/>
        <v>70525.367000000013</v>
      </c>
      <c r="Z115" s="90">
        <v>0</v>
      </c>
      <c r="AA115" s="92">
        <f t="shared" si="15"/>
        <v>71259.351825131176</v>
      </c>
      <c r="AB115" s="92">
        <f>IF(INDEX('Pace of change parameters'!$E$27:$I$27,1,$B$6)=1,MAX(AA115,Y115),Y115)</f>
        <v>70525.367000000013</v>
      </c>
      <c r="AC115" s="90">
        <f t="shared" si="13"/>
        <v>1.9300000000000095E-2</v>
      </c>
      <c r="AD115" s="136">
        <v>1.2298985336320678E-2</v>
      </c>
      <c r="AE115" s="50">
        <v>70525</v>
      </c>
      <c r="AF115" s="50">
        <v>126.98557741813941</v>
      </c>
      <c r="AG115" s="15">
        <f t="shared" si="18"/>
        <v>1.9294695765283976E-2</v>
      </c>
      <c r="AH115" s="15">
        <f t="shared" si="18"/>
        <v>1.2293717533494064E-2</v>
      </c>
      <c r="AI115" s="50"/>
      <c r="AJ115" s="50">
        <v>71259.351825131176</v>
      </c>
      <c r="AK115" s="50">
        <v>128.30783322164663</v>
      </c>
      <c r="AL115" s="15">
        <f t="shared" si="16"/>
        <v>-1.0305339668725266E-2</v>
      </c>
      <c r="AM115" s="52">
        <f t="shared" si="16"/>
        <v>-1.0305339668725266E-2</v>
      </c>
    </row>
    <row r="116" spans="1:39" x14ac:dyDescent="0.2">
      <c r="A116" s="178" t="s">
        <v>279</v>
      </c>
      <c r="B116" s="178" t="s">
        <v>280</v>
      </c>
      <c r="D116" s="61">
        <v>46154</v>
      </c>
      <c r="E116" s="66">
        <v>120.26137107252343</v>
      </c>
      <c r="F116" s="49"/>
      <c r="G116" s="81">
        <v>45789.910642288196</v>
      </c>
      <c r="H116" s="74">
        <v>118.5107621506374</v>
      </c>
      <c r="I116" s="83"/>
      <c r="J116" s="96">
        <f t="shared" si="17"/>
        <v>7.9513009002372126E-3</v>
      </c>
      <c r="K116" s="119">
        <f t="shared" si="17"/>
        <v>1.4771729504708286E-2</v>
      </c>
      <c r="L116" s="96">
        <v>1.8867753671011567E-2</v>
      </c>
      <c r="M116" s="90">
        <f>INDEX('Pace of change parameters'!$E$20:$I$20,1,$B$6)</f>
        <v>1.2019795091496865E-2</v>
      </c>
      <c r="N116" s="101">
        <f>IF(INDEX('Pace of change parameters'!$E$28:$I$28,1,$B$6)=1,(1+L116)*D116,D116)</f>
        <v>47024.822302931869</v>
      </c>
      <c r="O116" s="87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1">
        <v>1.8867753671011567E-2</v>
      </c>
      <c r="Q116" s="51">
        <v>1.2019795091496865E-2</v>
      </c>
      <c r="R116" s="9">
        <f>IF(INDEX('Pace of change parameters'!$E$29:$I$29,1,$B$6)=1,D116*(1+P116),D116)</f>
        <v>47024.822302931869</v>
      </c>
      <c r="S116" s="96">
        <f>IF(P116&lt;INDEX('Pace of change parameters'!$E$22:$I$22,1,$B$6),INDEX('Pace of change parameters'!$E$22:$I$22,1,$B$6),P116)</f>
        <v>1.9300000000000001E-2</v>
      </c>
      <c r="T116" s="125">
        <v>1.2449136229947699E-2</v>
      </c>
      <c r="U116" s="110">
        <f t="shared" si="11"/>
        <v>47044.772200000007</v>
      </c>
      <c r="V116" s="124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5">
        <f>MIN(S116, S116+(INDEX('Pace of change parameters'!$E$25:$I$25,1,$B$6)-S116)*(1-V116))</f>
        <v>1.9300000000000001E-2</v>
      </c>
      <c r="X116" s="125">
        <v>1.2449136229947699E-2</v>
      </c>
      <c r="Y116" s="101">
        <f t="shared" si="12"/>
        <v>47044.772200000007</v>
      </c>
      <c r="Z116" s="90">
        <v>0</v>
      </c>
      <c r="AA116" s="92">
        <f t="shared" si="15"/>
        <v>47261.325130113008</v>
      </c>
      <c r="AB116" s="92">
        <f>IF(INDEX('Pace of change parameters'!$E$27:$I$27,1,$B$6)=1,MAX(AA116,Y116),Y116)</f>
        <v>47044.772200000007</v>
      </c>
      <c r="AC116" s="90">
        <f t="shared" si="13"/>
        <v>1.9300000000000095E-2</v>
      </c>
      <c r="AD116" s="136">
        <v>1.2449136229947699E-2</v>
      </c>
      <c r="AE116" s="50">
        <v>47045</v>
      </c>
      <c r="AF116" s="50">
        <v>121.75911084281007</v>
      </c>
      <c r="AG116" s="15">
        <f t="shared" si="18"/>
        <v>1.9304935650214405E-2</v>
      </c>
      <c r="AH116" s="15">
        <f t="shared" si="18"/>
        <v>1.2454038706938064E-2</v>
      </c>
      <c r="AI116" s="50"/>
      <c r="AJ116" s="50">
        <v>47261.325130113008</v>
      </c>
      <c r="AK116" s="50">
        <v>122.31899086184535</v>
      </c>
      <c r="AL116" s="15">
        <f t="shared" si="16"/>
        <v>-4.5772125414903497E-3</v>
      </c>
      <c r="AM116" s="52">
        <f t="shared" si="16"/>
        <v>-4.5772125414903497E-3</v>
      </c>
    </row>
    <row r="117" spans="1:39" x14ac:dyDescent="0.2">
      <c r="A117" s="178" t="s">
        <v>281</v>
      </c>
      <c r="B117" s="178" t="s">
        <v>282</v>
      </c>
      <c r="D117" s="61">
        <v>32974</v>
      </c>
      <c r="E117" s="66">
        <v>119.01692578750564</v>
      </c>
      <c r="F117" s="49"/>
      <c r="G117" s="81">
        <v>34676.017385659645</v>
      </c>
      <c r="H117" s="74">
        <v>124.28579730823901</v>
      </c>
      <c r="I117" s="83"/>
      <c r="J117" s="96">
        <f t="shared" si="17"/>
        <v>-4.9083415973932398E-2</v>
      </c>
      <c r="K117" s="119">
        <f t="shared" si="17"/>
        <v>-4.2393190813799331E-2</v>
      </c>
      <c r="L117" s="96">
        <v>1.9139915204459568E-2</v>
      </c>
      <c r="M117" s="90">
        <f>INDEX('Pace of change parameters'!$E$20:$I$20,1,$B$6)</f>
        <v>1.2019795091496865E-2</v>
      </c>
      <c r="N117" s="101">
        <f>IF(INDEX('Pace of change parameters'!$E$28:$I$28,1,$B$6)=1,(1+L117)*D117,D117)</f>
        <v>33605.119563951848</v>
      </c>
      <c r="O117" s="87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0.60842907415885439</v>
      </c>
      <c r="P117" s="51">
        <v>3.2607400177113499E-2</v>
      </c>
      <c r="Q117" s="51">
        <v>2.5393190813799427E-2</v>
      </c>
      <c r="R117" s="9">
        <f>IF(INDEX('Pace of change parameters'!$E$29:$I$29,1,$B$6)=1,D117*(1+P117),D117)</f>
        <v>34049.196413440142</v>
      </c>
      <c r="S117" s="96">
        <f>IF(P117&lt;INDEX('Pace of change parameters'!$E$22:$I$22,1,$B$6),INDEX('Pace of change parameters'!$E$22:$I$22,1,$B$6),P117)</f>
        <v>3.2607400177113499E-2</v>
      </c>
      <c r="T117" s="125">
        <v>2.5393190813799427E-2</v>
      </c>
      <c r="U117" s="110">
        <f t="shared" si="11"/>
        <v>34049.196413440142</v>
      </c>
      <c r="V117" s="124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5">
        <f>MIN(S117, S117+(INDEX('Pace of change parameters'!$E$25:$I$25,1,$B$6)-S117)*(1-V117))</f>
        <v>3.2607400177113499E-2</v>
      </c>
      <c r="X117" s="125">
        <v>2.5393190813799427E-2</v>
      </c>
      <c r="Y117" s="101">
        <f t="shared" si="12"/>
        <v>34049.196413440142</v>
      </c>
      <c r="Z117" s="90">
        <v>0</v>
      </c>
      <c r="AA117" s="92">
        <f t="shared" si="15"/>
        <v>35790.297663686732</v>
      </c>
      <c r="AB117" s="92">
        <f>IF(INDEX('Pace of change parameters'!$E$27:$I$27,1,$B$6)=1,MAX(AA117,Y117),Y117)</f>
        <v>34049.196413440142</v>
      </c>
      <c r="AC117" s="90">
        <f t="shared" si="13"/>
        <v>3.2607400177113499E-2</v>
      </c>
      <c r="AD117" s="136">
        <v>2.5393190813799427E-2</v>
      </c>
      <c r="AE117" s="50">
        <v>34049</v>
      </c>
      <c r="AF117" s="50">
        <v>122.03844130895796</v>
      </c>
      <c r="AG117" s="15">
        <f t="shared" si="18"/>
        <v>3.2601443561594001E-2</v>
      </c>
      <c r="AH117" s="15">
        <f t="shared" si="18"/>
        <v>2.5387275813584465E-2</v>
      </c>
      <c r="AI117" s="50"/>
      <c r="AJ117" s="50">
        <v>35790.297663686732</v>
      </c>
      <c r="AK117" s="50">
        <v>128.27960118828653</v>
      </c>
      <c r="AL117" s="15">
        <f t="shared" si="16"/>
        <v>-4.8652785177963787E-2</v>
      </c>
      <c r="AM117" s="52">
        <f t="shared" si="16"/>
        <v>-4.8652785177963787E-2</v>
      </c>
    </row>
    <row r="118" spans="1:39" x14ac:dyDescent="0.2">
      <c r="A118" s="178" t="s">
        <v>283</v>
      </c>
      <c r="B118" s="178" t="s">
        <v>284</v>
      </c>
      <c r="D118" s="61">
        <v>58175</v>
      </c>
      <c r="E118" s="66">
        <v>122.73111297640223</v>
      </c>
      <c r="F118" s="49"/>
      <c r="G118" s="81">
        <v>58445.259381319629</v>
      </c>
      <c r="H118" s="74">
        <v>121.89521074785891</v>
      </c>
      <c r="I118" s="83"/>
      <c r="J118" s="96">
        <f t="shared" si="17"/>
        <v>-4.6241454684348149E-3</v>
      </c>
      <c r="K118" s="119">
        <f t="shared" si="17"/>
        <v>6.8575477528185491E-3</v>
      </c>
      <c r="L118" s="96">
        <v>2.3693476714550243E-2</v>
      </c>
      <c r="M118" s="90">
        <f>INDEX('Pace of change parameters'!$E$20:$I$20,1,$B$6)</f>
        <v>1.2019795091496865E-2</v>
      </c>
      <c r="N118" s="101">
        <f>IF(INDEX('Pace of change parameters'!$E$28:$I$28,1,$B$6)=1,(1+L118)*D118,D118)</f>
        <v>59553.368007868958</v>
      </c>
      <c r="O118" s="87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1">
        <v>2.3693476714550243E-2</v>
      </c>
      <c r="Q118" s="51">
        <v>1.2019795091496865E-2</v>
      </c>
      <c r="R118" s="9">
        <f>IF(INDEX('Pace of change parameters'!$E$29:$I$29,1,$B$6)=1,D118*(1+P118),D118)</f>
        <v>59553.368007868958</v>
      </c>
      <c r="S118" s="96">
        <f>IF(P118&lt;INDEX('Pace of change parameters'!$E$22:$I$22,1,$B$6),INDEX('Pace of change parameters'!$E$22:$I$22,1,$B$6),P118)</f>
        <v>2.3693476714550243E-2</v>
      </c>
      <c r="T118" s="125">
        <v>1.2019795091496865E-2</v>
      </c>
      <c r="U118" s="110">
        <f t="shared" si="11"/>
        <v>59553.368007868958</v>
      </c>
      <c r="V118" s="124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5">
        <f>MIN(S118, S118+(INDEX('Pace of change parameters'!$E$25:$I$25,1,$B$6)-S118)*(1-V118))</f>
        <v>2.3693476714550243E-2</v>
      </c>
      <c r="X118" s="125">
        <v>1.2019795091496865E-2</v>
      </c>
      <c r="Y118" s="101">
        <f t="shared" si="12"/>
        <v>59553.368007868958</v>
      </c>
      <c r="Z118" s="90">
        <v>0</v>
      </c>
      <c r="AA118" s="92">
        <f t="shared" si="15"/>
        <v>60323.34125988376</v>
      </c>
      <c r="AB118" s="92">
        <f>IF(INDEX('Pace of change parameters'!$E$27:$I$27,1,$B$6)=1,MAX(AA118,Y118),Y118)</f>
        <v>59553.368007868958</v>
      </c>
      <c r="AC118" s="90">
        <f t="shared" si="13"/>
        <v>2.3693476714550243E-2</v>
      </c>
      <c r="AD118" s="136">
        <v>1.2019795091496865E-2</v>
      </c>
      <c r="AE118" s="50">
        <v>59553</v>
      </c>
      <c r="AF118" s="50">
        <v>124.2055482773244</v>
      </c>
      <c r="AG118" s="15">
        <f t="shared" si="18"/>
        <v>2.368715083798878E-2</v>
      </c>
      <c r="AH118" s="15">
        <f t="shared" si="18"/>
        <v>1.2013541352025925E-2</v>
      </c>
      <c r="AI118" s="50"/>
      <c r="AJ118" s="50">
        <v>60323.34125988376</v>
      </c>
      <c r="AK118" s="50">
        <v>125.812195441103</v>
      </c>
      <c r="AL118" s="15">
        <f t="shared" si="16"/>
        <v>-1.2770202110738427E-2</v>
      </c>
      <c r="AM118" s="52">
        <f t="shared" si="16"/>
        <v>-1.2770202110738427E-2</v>
      </c>
    </row>
    <row r="119" spans="1:39" x14ac:dyDescent="0.2">
      <c r="A119" s="178" t="s">
        <v>285</v>
      </c>
      <c r="B119" s="178" t="s">
        <v>286</v>
      </c>
      <c r="D119" s="61">
        <v>123657</v>
      </c>
      <c r="E119" s="66">
        <v>131.49784101522516</v>
      </c>
      <c r="F119" s="49"/>
      <c r="G119" s="81">
        <v>115818.13016389974</v>
      </c>
      <c r="H119" s="74">
        <v>122.04724536486027</v>
      </c>
      <c r="I119" s="83"/>
      <c r="J119" s="96">
        <f t="shared" si="17"/>
        <v>6.7682579791325415E-2</v>
      </c>
      <c r="K119" s="119">
        <f t="shared" si="17"/>
        <v>7.7433911942152545E-2</v>
      </c>
      <c r="L119" s="96">
        <v>2.1262749272764836E-2</v>
      </c>
      <c r="M119" s="90">
        <f>INDEX('Pace of change parameters'!$E$20:$I$20,1,$B$6)</f>
        <v>1.2019795091496865E-2</v>
      </c>
      <c r="N119" s="101">
        <f>IF(INDEX('Pace of change parameters'!$E$28:$I$28,1,$B$6)=1,(1+L119)*D119,D119)</f>
        <v>126286.28778682229</v>
      </c>
      <c r="O119" s="87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1">
        <v>2.1262749272764836E-2</v>
      </c>
      <c r="Q119" s="51">
        <v>1.2019795091496865E-2</v>
      </c>
      <c r="R119" s="9">
        <f>IF(INDEX('Pace of change parameters'!$E$29:$I$29,1,$B$6)=1,D119*(1+P119),D119)</f>
        <v>126286.28778682229</v>
      </c>
      <c r="S119" s="96">
        <f>IF(P119&lt;INDEX('Pace of change parameters'!$E$22:$I$22,1,$B$6),INDEX('Pace of change parameters'!$E$22:$I$22,1,$B$6),P119)</f>
        <v>2.1262749272764836E-2</v>
      </c>
      <c r="T119" s="125">
        <v>1.2019795091496865E-2</v>
      </c>
      <c r="U119" s="110">
        <f t="shared" si="11"/>
        <v>126286.28778682229</v>
      </c>
      <c r="V119" s="124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0.64634840417349182</v>
      </c>
      <c r="W119" s="125">
        <f>MIN(S119, S119+(INDEX('Pace of change parameters'!$E$25:$I$25,1,$B$6)-S119)*(1-V119))</f>
        <v>1.7279660019057709E-2</v>
      </c>
      <c r="X119" s="125">
        <v>8.0727548481920319E-3</v>
      </c>
      <c r="Y119" s="101">
        <f t="shared" si="12"/>
        <v>125793.75091897661</v>
      </c>
      <c r="Z119" s="90">
        <v>0</v>
      </c>
      <c r="AA119" s="92">
        <f t="shared" si="15"/>
        <v>119539.83375068415</v>
      </c>
      <c r="AB119" s="92">
        <f>IF(INDEX('Pace of change parameters'!$E$27:$I$27,1,$B$6)=1,MAX(AA119,Y119),Y119)</f>
        <v>125793.75091897661</v>
      </c>
      <c r="AC119" s="90">
        <f t="shared" si="13"/>
        <v>1.7279660019057674E-2</v>
      </c>
      <c r="AD119" s="136">
        <v>8.0727548481920319E-3</v>
      </c>
      <c r="AE119" s="50">
        <v>125794</v>
      </c>
      <c r="AF119" s="50">
        <v>132.55965332630342</v>
      </c>
      <c r="AG119" s="15">
        <f t="shared" si="18"/>
        <v>1.7281674308773365E-2</v>
      </c>
      <c r="AH119" s="15">
        <f t="shared" si="18"/>
        <v>8.0747509075478341E-3</v>
      </c>
      <c r="AI119" s="50"/>
      <c r="AJ119" s="50">
        <v>119539.83375068415</v>
      </c>
      <c r="AK119" s="50">
        <v>125.96911554346499</v>
      </c>
      <c r="AL119" s="15">
        <f t="shared" si="16"/>
        <v>5.2318679498582155E-2</v>
      </c>
      <c r="AM119" s="52">
        <f t="shared" si="16"/>
        <v>5.2318679498582377E-2</v>
      </c>
    </row>
    <row r="120" spans="1:39" x14ac:dyDescent="0.2">
      <c r="A120" s="178" t="s">
        <v>287</v>
      </c>
      <c r="B120" s="178" t="s">
        <v>288</v>
      </c>
      <c r="D120" s="61">
        <v>22871</v>
      </c>
      <c r="E120" s="66">
        <v>123.85026275475494</v>
      </c>
      <c r="F120" s="49"/>
      <c r="G120" s="81">
        <v>22794.717121913822</v>
      </c>
      <c r="H120" s="74">
        <v>122.85341449074018</v>
      </c>
      <c r="I120" s="83"/>
      <c r="J120" s="96">
        <f t="shared" si="17"/>
        <v>3.3465156719512112E-3</v>
      </c>
      <c r="K120" s="119">
        <f t="shared" si="17"/>
        <v>8.1141274595171176E-3</v>
      </c>
      <c r="L120" s="96">
        <v>1.6828619788612498E-2</v>
      </c>
      <c r="M120" s="90">
        <f>INDEX('Pace of change parameters'!$E$20:$I$20,1,$B$6)</f>
        <v>1.2019795091496865E-2</v>
      </c>
      <c r="N120" s="101">
        <f>IF(INDEX('Pace of change parameters'!$E$28:$I$28,1,$B$6)=1,(1+L120)*D120,D120)</f>
        <v>23255.887363185357</v>
      </c>
      <c r="O120" s="87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1">
        <v>1.6828619788612498E-2</v>
      </c>
      <c r="Q120" s="51">
        <v>1.2019795091496865E-2</v>
      </c>
      <c r="R120" s="9">
        <f>IF(INDEX('Pace of change parameters'!$E$29:$I$29,1,$B$6)=1,D120*(1+P120),D120)</f>
        <v>23255.887363185357</v>
      </c>
      <c r="S120" s="96">
        <f>IF(P120&lt;INDEX('Pace of change parameters'!$E$22:$I$22,1,$B$6),INDEX('Pace of change parameters'!$E$22:$I$22,1,$B$6),P120)</f>
        <v>1.9300000000000001E-2</v>
      </c>
      <c r="T120" s="125">
        <v>1.447948755731443E-2</v>
      </c>
      <c r="U120" s="110">
        <f t="shared" si="11"/>
        <v>23312.410300000003</v>
      </c>
      <c r="V120" s="124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5">
        <f>MIN(S120, S120+(INDEX('Pace of change parameters'!$E$25:$I$25,1,$B$6)-S120)*(1-V120))</f>
        <v>1.9300000000000001E-2</v>
      </c>
      <c r="X120" s="125">
        <v>1.447948755731443E-2</v>
      </c>
      <c r="Y120" s="101">
        <f t="shared" si="12"/>
        <v>23312.410300000003</v>
      </c>
      <c r="Z120" s="90">
        <v>0</v>
      </c>
      <c r="AA120" s="92">
        <f t="shared" si="15"/>
        <v>23527.203308250177</v>
      </c>
      <c r="AB120" s="92">
        <f>IF(INDEX('Pace of change parameters'!$E$27:$I$27,1,$B$6)=1,MAX(AA120,Y120),Y120)</f>
        <v>23312.410300000003</v>
      </c>
      <c r="AC120" s="90">
        <f t="shared" si="13"/>
        <v>1.9300000000000095E-2</v>
      </c>
      <c r="AD120" s="136">
        <v>1.447948755731443E-2</v>
      </c>
      <c r="AE120" s="50">
        <v>23312</v>
      </c>
      <c r="AF120" s="50">
        <v>125.64133975827467</v>
      </c>
      <c r="AG120" s="15">
        <f t="shared" si="18"/>
        <v>1.9282060250972899E-2</v>
      </c>
      <c r="AH120" s="15">
        <f t="shared" si="18"/>
        <v>1.4461632649632516E-2</v>
      </c>
      <c r="AI120" s="50"/>
      <c r="AJ120" s="50">
        <v>23527.203308250177</v>
      </c>
      <c r="AK120" s="50">
        <v>126.80119013443138</v>
      </c>
      <c r="AL120" s="15">
        <f t="shared" si="16"/>
        <v>-9.1469991324770739E-3</v>
      </c>
      <c r="AM120" s="52">
        <f t="shared" si="16"/>
        <v>-9.1469991324771849E-3</v>
      </c>
    </row>
    <row r="121" spans="1:39" x14ac:dyDescent="0.2">
      <c r="A121" s="178" t="s">
        <v>289</v>
      </c>
      <c r="B121" s="178" t="s">
        <v>290</v>
      </c>
      <c r="D121" s="61">
        <v>69256</v>
      </c>
      <c r="E121" s="66">
        <v>115.92728476584912</v>
      </c>
      <c r="F121" s="49"/>
      <c r="G121" s="81">
        <v>72494.15807909274</v>
      </c>
      <c r="H121" s="74">
        <v>120.19353479725461</v>
      </c>
      <c r="I121" s="83"/>
      <c r="J121" s="96">
        <f t="shared" si="17"/>
        <v>-4.4667848622503281E-2</v>
      </c>
      <c r="K121" s="119">
        <f t="shared" si="17"/>
        <v>-3.5494837876279384E-2</v>
      </c>
      <c r="L121" s="96">
        <v>2.1737115337005397E-2</v>
      </c>
      <c r="M121" s="90">
        <f>INDEX('Pace of change parameters'!$E$20:$I$20,1,$B$6)</f>
        <v>1.2019795091496865E-2</v>
      </c>
      <c r="N121" s="101">
        <f>IF(INDEX('Pace of change parameters'!$E$28:$I$28,1,$B$6)=1,(1+L121)*D121,D121)</f>
        <v>70761.425659779648</v>
      </c>
      <c r="O121" s="87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0.29458518752378082</v>
      </c>
      <c r="P121" s="51">
        <v>2.8274330882289478E-2</v>
      </c>
      <c r="Q121" s="51">
        <v>1.849483787627948E-2</v>
      </c>
      <c r="R121" s="9">
        <f>IF(INDEX('Pace of change parameters'!$E$29:$I$29,1,$B$6)=1,D121*(1+P121),D121)</f>
        <v>71214.167059583837</v>
      </c>
      <c r="S121" s="96">
        <f>IF(P121&lt;INDEX('Pace of change parameters'!$E$22:$I$22,1,$B$6),INDEX('Pace of change parameters'!$E$22:$I$22,1,$B$6),P121)</f>
        <v>2.8274330882289478E-2</v>
      </c>
      <c r="T121" s="125">
        <v>1.849483787627948E-2</v>
      </c>
      <c r="U121" s="110">
        <f t="shared" si="11"/>
        <v>71214.167059583837</v>
      </c>
      <c r="V121" s="124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5">
        <f>MIN(S121, S121+(INDEX('Pace of change parameters'!$E$25:$I$25,1,$B$6)-S121)*(1-V121))</f>
        <v>2.8274330882289478E-2</v>
      </c>
      <c r="X121" s="125">
        <v>1.849483787627948E-2</v>
      </c>
      <c r="Y121" s="101">
        <f t="shared" si="12"/>
        <v>71214.167059583837</v>
      </c>
      <c r="Z121" s="90">
        <v>0</v>
      </c>
      <c r="AA121" s="92">
        <f t="shared" si="15"/>
        <v>74823.687728397781</v>
      </c>
      <c r="AB121" s="92">
        <f>IF(INDEX('Pace of change parameters'!$E$27:$I$27,1,$B$6)=1,MAX(AA121,Y121),Y121)</f>
        <v>71214.167059583837</v>
      </c>
      <c r="AC121" s="90">
        <f t="shared" si="13"/>
        <v>2.8274330882289478E-2</v>
      </c>
      <c r="AD121" s="136">
        <v>1.849483787627948E-2</v>
      </c>
      <c r="AE121" s="50">
        <v>71214</v>
      </c>
      <c r="AF121" s="50">
        <v>118.07106412234108</v>
      </c>
      <c r="AG121" s="15">
        <f t="shared" si="18"/>
        <v>2.8271918678526076E-2</v>
      </c>
      <c r="AH121" s="15">
        <f t="shared" si="18"/>
        <v>1.8492448613991019E-2</v>
      </c>
      <c r="AI121" s="50"/>
      <c r="AJ121" s="50">
        <v>74823.687728397781</v>
      </c>
      <c r="AK121" s="50">
        <v>124.05583777978602</v>
      </c>
      <c r="AL121" s="15">
        <f t="shared" si="16"/>
        <v>-4.8242579829807064E-2</v>
      </c>
      <c r="AM121" s="52">
        <f t="shared" si="16"/>
        <v>-4.8242579829807175E-2</v>
      </c>
    </row>
    <row r="122" spans="1:39" x14ac:dyDescent="0.2">
      <c r="A122" s="178" t="s">
        <v>291</v>
      </c>
      <c r="B122" s="178" t="s">
        <v>292</v>
      </c>
      <c r="D122" s="61">
        <v>33151</v>
      </c>
      <c r="E122" s="66">
        <v>139.15536779231616</v>
      </c>
      <c r="F122" s="49"/>
      <c r="G122" s="81">
        <v>32954.813495666014</v>
      </c>
      <c r="H122" s="74">
        <v>137.77859118096367</v>
      </c>
      <c r="I122" s="83"/>
      <c r="J122" s="96">
        <f t="shared" si="17"/>
        <v>5.9531972274637912E-3</v>
      </c>
      <c r="K122" s="119">
        <f t="shared" si="17"/>
        <v>9.9926744754137431E-3</v>
      </c>
      <c r="L122" s="96">
        <v>1.6083633198492597E-2</v>
      </c>
      <c r="M122" s="90">
        <f>INDEX('Pace of change parameters'!$E$20:$I$20,1,$B$6)</f>
        <v>1.2019795091496865E-2</v>
      </c>
      <c r="N122" s="101">
        <f>IF(INDEX('Pace of change parameters'!$E$28:$I$28,1,$B$6)=1,(1+L122)*D122,D122)</f>
        <v>33684.188524163226</v>
      </c>
      <c r="O122" s="87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1">
        <v>1.6083633198492597E-2</v>
      </c>
      <c r="Q122" s="51">
        <v>1.2019795091496865E-2</v>
      </c>
      <c r="R122" s="9">
        <f>IF(INDEX('Pace of change parameters'!$E$29:$I$29,1,$B$6)=1,D122*(1+P122),D122)</f>
        <v>33684.188524163226</v>
      </c>
      <c r="S122" s="96">
        <f>IF(P122&lt;INDEX('Pace of change parameters'!$E$22:$I$22,1,$B$6),INDEX('Pace of change parameters'!$E$22:$I$22,1,$B$6),P122)</f>
        <v>1.9300000000000001E-2</v>
      </c>
      <c r="T122" s="125">
        <v>1.5223297997211782E-2</v>
      </c>
      <c r="U122" s="110">
        <f t="shared" si="11"/>
        <v>33790.814300000005</v>
      </c>
      <c r="V122" s="124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5">
        <f>MIN(S122, S122+(INDEX('Pace of change parameters'!$E$25:$I$25,1,$B$6)-S122)*(1-V122))</f>
        <v>1.9300000000000001E-2</v>
      </c>
      <c r="X122" s="125">
        <v>1.5223297997211782E-2</v>
      </c>
      <c r="Y122" s="101">
        <f t="shared" si="12"/>
        <v>33790.814300000005</v>
      </c>
      <c r="Z122" s="90">
        <v>0</v>
      </c>
      <c r="AA122" s="92">
        <f t="shared" si="15"/>
        <v>34013.784551536679</v>
      </c>
      <c r="AB122" s="92">
        <f>IF(INDEX('Pace of change parameters'!$E$27:$I$27,1,$B$6)=1,MAX(AA122,Y122),Y122)</f>
        <v>33790.814300000005</v>
      </c>
      <c r="AC122" s="90">
        <f t="shared" si="13"/>
        <v>1.9300000000000095E-2</v>
      </c>
      <c r="AD122" s="136">
        <v>1.5223297997211782E-2</v>
      </c>
      <c r="AE122" s="50">
        <v>33791</v>
      </c>
      <c r="AF122" s="50">
        <v>141.27454780492764</v>
      </c>
      <c r="AG122" s="15">
        <f t="shared" si="18"/>
        <v>1.9305601640976056E-2</v>
      </c>
      <c r="AH122" s="15">
        <f t="shared" si="18"/>
        <v>1.5228877234360505E-2</v>
      </c>
      <c r="AI122" s="50"/>
      <c r="AJ122" s="50">
        <v>34013.784551536679</v>
      </c>
      <c r="AK122" s="50">
        <v>142.20597294109609</v>
      </c>
      <c r="AL122" s="15">
        <f t="shared" si="16"/>
        <v>-6.5498313249771067E-3</v>
      </c>
      <c r="AM122" s="52">
        <f t="shared" si="16"/>
        <v>-6.5498313249772178E-3</v>
      </c>
    </row>
    <row r="123" spans="1:39" x14ac:dyDescent="0.2">
      <c r="A123" s="178" t="s">
        <v>293</v>
      </c>
      <c r="B123" s="178" t="s">
        <v>294</v>
      </c>
      <c r="D123" s="61">
        <v>74579</v>
      </c>
      <c r="E123" s="66">
        <v>115.6034910998858</v>
      </c>
      <c r="F123" s="49"/>
      <c r="G123" s="81">
        <v>78254.489488845007</v>
      </c>
      <c r="H123" s="74">
        <v>120.00067675277231</v>
      </c>
      <c r="I123" s="83"/>
      <c r="J123" s="96">
        <f t="shared" si="17"/>
        <v>-4.6968416928576895E-2</v>
      </c>
      <c r="K123" s="119">
        <f t="shared" si="17"/>
        <v>-3.6643007121915372E-2</v>
      </c>
      <c r="L123" s="96">
        <v>2.2984299628793003E-2</v>
      </c>
      <c r="M123" s="90">
        <f>INDEX('Pace of change parameters'!$E$20:$I$20,1,$B$6)</f>
        <v>1.2019795091496865E-2</v>
      </c>
      <c r="N123" s="101">
        <f>IF(INDEX('Pace of change parameters'!$E$28:$I$28,1,$B$6)=1,(1+L123)*D123,D123)</f>
        <v>76293.146082015752</v>
      </c>
      <c r="O123" s="87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0.34682169989550188</v>
      </c>
      <c r="P123" s="51">
        <v>3.0690103663144397E-2</v>
      </c>
      <c r="Q123" s="51">
        <v>1.9643007121915357E-2</v>
      </c>
      <c r="R123" s="9">
        <f>IF(INDEX('Pace of change parameters'!$E$29:$I$29,1,$B$6)=1,D123*(1+P123),D123)</f>
        <v>76867.837241093643</v>
      </c>
      <c r="S123" s="96">
        <f>IF(P123&lt;INDEX('Pace of change parameters'!$E$22:$I$22,1,$B$6),INDEX('Pace of change parameters'!$E$22:$I$22,1,$B$6),P123)</f>
        <v>3.0690103663144397E-2</v>
      </c>
      <c r="T123" s="125">
        <v>1.9643007121915357E-2</v>
      </c>
      <c r="U123" s="110">
        <f t="shared" si="11"/>
        <v>76867.837241093643</v>
      </c>
      <c r="V123" s="124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5">
        <f>MIN(S123, S123+(INDEX('Pace of change parameters'!$E$25:$I$25,1,$B$6)-S123)*(1-V123))</f>
        <v>3.0690103663144397E-2</v>
      </c>
      <c r="X123" s="125">
        <v>1.9643007121915357E-2</v>
      </c>
      <c r="Y123" s="101">
        <f t="shared" si="12"/>
        <v>76867.837241093643</v>
      </c>
      <c r="Z123" s="90">
        <v>0</v>
      </c>
      <c r="AA123" s="92">
        <f t="shared" si="15"/>
        <v>80769.121816274826</v>
      </c>
      <c r="AB123" s="92">
        <f>IF(INDEX('Pace of change parameters'!$E$27:$I$27,1,$B$6)=1,MAX(AA123,Y123),Y123)</f>
        <v>76867.837241093643</v>
      </c>
      <c r="AC123" s="90">
        <f t="shared" si="13"/>
        <v>3.0690103663144397E-2</v>
      </c>
      <c r="AD123" s="136">
        <v>1.9643007121915357E-2</v>
      </c>
      <c r="AE123" s="50">
        <v>76868</v>
      </c>
      <c r="AF123" s="50">
        <v>117.87454088428998</v>
      </c>
      <c r="AG123" s="15">
        <f t="shared" si="18"/>
        <v>3.0692286032261151E-2</v>
      </c>
      <c r="AH123" s="15">
        <f t="shared" si="18"/>
        <v>1.9645166100060951E-2</v>
      </c>
      <c r="AI123" s="50"/>
      <c r="AJ123" s="50">
        <v>80769.121816274826</v>
      </c>
      <c r="AK123" s="50">
        <v>123.85678242858778</v>
      </c>
      <c r="AL123" s="15">
        <f t="shared" si="16"/>
        <v>-4.8299668593013712E-2</v>
      </c>
      <c r="AM123" s="52">
        <f t="shared" si="16"/>
        <v>-4.8299668593013712E-2</v>
      </c>
    </row>
    <row r="124" spans="1:39" x14ac:dyDescent="0.2">
      <c r="A124" s="178" t="s">
        <v>295</v>
      </c>
      <c r="B124" s="178" t="s">
        <v>296</v>
      </c>
      <c r="D124" s="61">
        <v>54351</v>
      </c>
      <c r="E124" s="66">
        <v>134.59798600222643</v>
      </c>
      <c r="F124" s="49"/>
      <c r="G124" s="81">
        <v>50210.605124707654</v>
      </c>
      <c r="H124" s="74">
        <v>123.66884671025524</v>
      </c>
      <c r="I124" s="83"/>
      <c r="J124" s="96">
        <f t="shared" si="17"/>
        <v>8.2460565153693821E-2</v>
      </c>
      <c r="K124" s="119">
        <f t="shared" si="17"/>
        <v>8.8374231527986735E-2</v>
      </c>
      <c r="L124" s="96">
        <v>1.7548631545231119E-2</v>
      </c>
      <c r="M124" s="90">
        <f>INDEX('Pace of change parameters'!$E$20:$I$20,1,$B$6)</f>
        <v>1.2019795091496865E-2</v>
      </c>
      <c r="N124" s="101">
        <f>IF(INDEX('Pace of change parameters'!$E$28:$I$28,1,$B$6)=1,(1+L124)*D124,D124)</f>
        <v>55304.785673114857</v>
      </c>
      <c r="O124" s="87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1">
        <v>1.7548631545231119E-2</v>
      </c>
      <c r="Q124" s="51">
        <v>1.2019795091496865E-2</v>
      </c>
      <c r="R124" s="9">
        <f>IF(INDEX('Pace of change parameters'!$E$29:$I$29,1,$B$6)=1,D124*(1+P124),D124)</f>
        <v>55304.785673114857</v>
      </c>
      <c r="S124" s="96">
        <f>IF(P124&lt;INDEX('Pace of change parameters'!$E$22:$I$22,1,$B$6),INDEX('Pace of change parameters'!$E$22:$I$22,1,$B$6),P124)</f>
        <v>1.9300000000000001E-2</v>
      </c>
      <c r="T124" s="125">
        <v>1.3761647509924702E-2</v>
      </c>
      <c r="U124" s="110">
        <f t="shared" si="11"/>
        <v>55399.974300000002</v>
      </c>
      <c r="V124" s="124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0.35078869692612369</v>
      </c>
      <c r="W124" s="125">
        <f>MIN(S124, S124+(INDEX('Pace of change parameters'!$E$25:$I$25,1,$B$6)-S124)*(1-V124))</f>
        <v>1.326233488141295E-2</v>
      </c>
      <c r="X124" s="125">
        <v>7.756787961477718E-3</v>
      </c>
      <c r="Y124" s="101">
        <f t="shared" si="12"/>
        <v>55071.821163139677</v>
      </c>
      <c r="Z124" s="90">
        <v>0</v>
      </c>
      <c r="AA124" s="92">
        <f t="shared" si="15"/>
        <v>51824.074353772157</v>
      </c>
      <c r="AB124" s="92">
        <f>IF(INDEX('Pace of change parameters'!$E$27:$I$27,1,$B$6)=1,MAX(AA124,Y124),Y124)</f>
        <v>55071.821163139677</v>
      </c>
      <c r="AC124" s="90">
        <f t="shared" si="13"/>
        <v>1.3262334881412929E-2</v>
      </c>
      <c r="AD124" s="136">
        <v>7.756787961477718E-3</v>
      </c>
      <c r="AE124" s="50">
        <v>55072</v>
      </c>
      <c r="AF124" s="50">
        <v>135.64247451532444</v>
      </c>
      <c r="AG124" s="15">
        <f t="shared" si="18"/>
        <v>1.3265625287483207E-2</v>
      </c>
      <c r="AH124" s="15">
        <f t="shared" si="18"/>
        <v>7.7600604891721048E-3</v>
      </c>
      <c r="AI124" s="50"/>
      <c r="AJ124" s="50">
        <v>51824.074353772157</v>
      </c>
      <c r="AK124" s="50">
        <v>127.64282547958706</v>
      </c>
      <c r="AL124" s="15">
        <f t="shared" si="16"/>
        <v>6.2672140057074444E-2</v>
      </c>
      <c r="AM124" s="52">
        <f t="shared" si="16"/>
        <v>6.2672140057074444E-2</v>
      </c>
    </row>
    <row r="125" spans="1:39" x14ac:dyDescent="0.2">
      <c r="A125" s="178" t="s">
        <v>297</v>
      </c>
      <c r="B125" s="178" t="s">
        <v>298</v>
      </c>
      <c r="D125" s="61">
        <v>28682</v>
      </c>
      <c r="E125" s="66">
        <v>123.35580602571815</v>
      </c>
      <c r="F125" s="49"/>
      <c r="G125" s="81">
        <v>30180.594393336531</v>
      </c>
      <c r="H125" s="74">
        <v>128.30614766890085</v>
      </c>
      <c r="I125" s="83"/>
      <c r="J125" s="96">
        <f t="shared" si="17"/>
        <v>-4.9654237216328667E-2</v>
      </c>
      <c r="K125" s="119">
        <f t="shared" si="17"/>
        <v>-3.8582263851902443E-2</v>
      </c>
      <c r="L125" s="96">
        <v>2.3810299826009684E-2</v>
      </c>
      <c r="M125" s="90">
        <f>INDEX('Pace of change parameters'!$E$20:$I$20,1,$B$6)</f>
        <v>1.2019795091496865E-2</v>
      </c>
      <c r="N125" s="101">
        <f>IF(INDEX('Pace of change parameters'!$E$28:$I$28,1,$B$6)=1,(1+L125)*D125,D125)</f>
        <v>29364.927019609611</v>
      </c>
      <c r="O125" s="87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0.43504911806833524</v>
      </c>
      <c r="P125" s="51">
        <v>3.3484175827400042E-2</v>
      </c>
      <c r="Q125" s="51">
        <v>2.1582263851902539E-2</v>
      </c>
      <c r="R125" s="9">
        <f>IF(INDEX('Pace of change parameters'!$E$29:$I$29,1,$B$6)=1,D125*(1+P125),D125)</f>
        <v>29642.393131081488</v>
      </c>
      <c r="S125" s="96">
        <f>IF(P125&lt;INDEX('Pace of change parameters'!$E$22:$I$22,1,$B$6),INDEX('Pace of change parameters'!$E$22:$I$22,1,$B$6),P125)</f>
        <v>3.3484175827400042E-2</v>
      </c>
      <c r="T125" s="125">
        <v>2.1582263851902539E-2</v>
      </c>
      <c r="U125" s="110">
        <f t="shared" si="11"/>
        <v>29642.393131081488</v>
      </c>
      <c r="V125" s="124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5">
        <f>MIN(S125, S125+(INDEX('Pace of change parameters'!$E$25:$I$25,1,$B$6)-S125)*(1-V125))</f>
        <v>3.3484175827400042E-2</v>
      </c>
      <c r="X125" s="125">
        <v>2.1582263851902539E-2</v>
      </c>
      <c r="Y125" s="101">
        <f t="shared" si="12"/>
        <v>29642.393131081488</v>
      </c>
      <c r="Z125" s="90">
        <v>0</v>
      </c>
      <c r="AA125" s="92">
        <f t="shared" si="15"/>
        <v>31150.41860173993</v>
      </c>
      <c r="AB125" s="92">
        <f>IF(INDEX('Pace of change parameters'!$E$27:$I$27,1,$B$6)=1,MAX(AA125,Y125),Y125)</f>
        <v>29642.393131081488</v>
      </c>
      <c r="AC125" s="90">
        <f t="shared" si="13"/>
        <v>3.3484175827400042E-2</v>
      </c>
      <c r="AD125" s="136">
        <v>2.1582263851902539E-2</v>
      </c>
      <c r="AE125" s="50">
        <v>29642</v>
      </c>
      <c r="AF125" s="50">
        <v>126.01643226885106</v>
      </c>
      <c r="AG125" s="15">
        <f t="shared" si="18"/>
        <v>3.3470469283871429E-2</v>
      </c>
      <c r="AH125" s="15">
        <f t="shared" si="18"/>
        <v>2.1568715157016527E-2</v>
      </c>
      <c r="AI125" s="50"/>
      <c r="AJ125" s="50">
        <v>31150.41860173993</v>
      </c>
      <c r="AK125" s="50">
        <v>132.42914161907152</v>
      </c>
      <c r="AL125" s="15">
        <f t="shared" si="16"/>
        <v>-4.8423702455660633E-2</v>
      </c>
      <c r="AM125" s="52">
        <f t="shared" si="16"/>
        <v>-4.8423702455660522E-2</v>
      </c>
    </row>
    <row r="126" spans="1:39" x14ac:dyDescent="0.2">
      <c r="A126" s="178" t="s">
        <v>299</v>
      </c>
      <c r="B126" s="178" t="s">
        <v>300</v>
      </c>
      <c r="D126" s="61">
        <v>47543</v>
      </c>
      <c r="E126" s="66">
        <v>122.4051408605101</v>
      </c>
      <c r="F126" s="49"/>
      <c r="G126" s="81">
        <v>45851.603997818442</v>
      </c>
      <c r="H126" s="74">
        <v>117.20319079195016</v>
      </c>
      <c r="I126" s="83"/>
      <c r="J126" s="96">
        <f t="shared" si="17"/>
        <v>3.6888480548292968E-2</v>
      </c>
      <c r="K126" s="119">
        <f t="shared" si="17"/>
        <v>4.438403112927225E-2</v>
      </c>
      <c r="L126" s="96">
        <v>1.9335572733321316E-2</v>
      </c>
      <c r="M126" s="90">
        <f>INDEX('Pace of change parameters'!$E$20:$I$20,1,$B$6)</f>
        <v>1.2019795091496865E-2</v>
      </c>
      <c r="N126" s="101">
        <f>IF(INDEX('Pace of change parameters'!$E$28:$I$28,1,$B$6)=1,(1+L126)*D126,D126)</f>
        <v>48462.271134460294</v>
      </c>
      <c r="O126" s="87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1">
        <v>1.9335572733321316E-2</v>
      </c>
      <c r="Q126" s="51">
        <v>1.2019795091496865E-2</v>
      </c>
      <c r="R126" s="9">
        <f>IF(INDEX('Pace of change parameters'!$E$29:$I$29,1,$B$6)=1,D126*(1+P126),D126)</f>
        <v>48462.271134460294</v>
      </c>
      <c r="S126" s="96">
        <f>IF(P126&lt;INDEX('Pace of change parameters'!$E$22:$I$22,1,$B$6),INDEX('Pace of change parameters'!$E$22:$I$22,1,$B$6),P126)</f>
        <v>1.9335572733321316E-2</v>
      </c>
      <c r="T126" s="125">
        <v>1.2019795091496865E-2</v>
      </c>
      <c r="U126" s="110">
        <f t="shared" si="11"/>
        <v>48462.271134460294</v>
      </c>
      <c r="V126" s="124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5">
        <f>MIN(S126, S126+(INDEX('Pace of change parameters'!$E$25:$I$25,1,$B$6)-S126)*(1-V126))</f>
        <v>1.9335572733321316E-2</v>
      </c>
      <c r="X126" s="125">
        <v>1.2019795091496865E-2</v>
      </c>
      <c r="Y126" s="101">
        <f t="shared" si="12"/>
        <v>48462.271134460294</v>
      </c>
      <c r="Z126" s="90">
        <v>0</v>
      </c>
      <c r="AA126" s="92">
        <f t="shared" si="15"/>
        <v>47325.000941949816</v>
      </c>
      <c r="AB126" s="92">
        <f>IF(INDEX('Pace of change parameters'!$E$27:$I$27,1,$B$6)=1,MAX(AA126,Y126),Y126)</f>
        <v>48462.271134460294</v>
      </c>
      <c r="AC126" s="90">
        <f t="shared" si="13"/>
        <v>1.9335572733321316E-2</v>
      </c>
      <c r="AD126" s="136">
        <v>1.2019795091496865E-2</v>
      </c>
      <c r="AE126" s="50">
        <v>48462</v>
      </c>
      <c r="AF126" s="50">
        <v>123.87573251373564</v>
      </c>
      <c r="AG126" s="15">
        <f t="shared" si="18"/>
        <v>1.9329869802073851E-2</v>
      </c>
      <c r="AH126" s="15">
        <f t="shared" si="18"/>
        <v>1.2014133090221923E-2</v>
      </c>
      <c r="AI126" s="50"/>
      <c r="AJ126" s="50">
        <v>47325.000941949816</v>
      </c>
      <c r="AK126" s="50">
        <v>120.96940196230578</v>
      </c>
      <c r="AL126" s="15">
        <f t="shared" si="16"/>
        <v>2.4025336194812841E-2</v>
      </c>
      <c r="AM126" s="52">
        <f t="shared" si="16"/>
        <v>2.4025336194812841E-2</v>
      </c>
    </row>
    <row r="127" spans="1:39" x14ac:dyDescent="0.2">
      <c r="A127" s="178" t="s">
        <v>301</v>
      </c>
      <c r="B127" s="178" t="s">
        <v>302</v>
      </c>
      <c r="D127" s="61">
        <v>46539</v>
      </c>
      <c r="E127" s="66">
        <v>135.03585065263908</v>
      </c>
      <c r="F127" s="49"/>
      <c r="G127" s="81">
        <v>46232.884887804816</v>
      </c>
      <c r="H127" s="74">
        <v>132.99408589768026</v>
      </c>
      <c r="I127" s="83"/>
      <c r="J127" s="96">
        <f t="shared" si="17"/>
        <v>6.6211553299788672E-3</v>
      </c>
      <c r="K127" s="119">
        <f t="shared" si="17"/>
        <v>1.5352297368543599E-2</v>
      </c>
      <c r="L127" s="96">
        <v>2.079776337678152E-2</v>
      </c>
      <c r="M127" s="90">
        <f>INDEX('Pace of change parameters'!$E$20:$I$20,1,$B$6)</f>
        <v>1.2019795091496865E-2</v>
      </c>
      <c r="N127" s="101">
        <f>IF(INDEX('Pace of change parameters'!$E$28:$I$28,1,$B$6)=1,(1+L127)*D127,D127)</f>
        <v>47506.907109792039</v>
      </c>
      <c r="O127" s="87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1">
        <v>2.079776337678152E-2</v>
      </c>
      <c r="Q127" s="51">
        <v>1.2019795091496865E-2</v>
      </c>
      <c r="R127" s="9">
        <f>IF(INDEX('Pace of change parameters'!$E$29:$I$29,1,$B$6)=1,D127*(1+P127),D127)</f>
        <v>47506.907109792039</v>
      </c>
      <c r="S127" s="96">
        <f>IF(P127&lt;INDEX('Pace of change parameters'!$E$22:$I$22,1,$B$6),INDEX('Pace of change parameters'!$E$22:$I$22,1,$B$6),P127)</f>
        <v>2.079776337678152E-2</v>
      </c>
      <c r="T127" s="125">
        <v>1.2019795091496865E-2</v>
      </c>
      <c r="U127" s="110">
        <f t="shared" si="11"/>
        <v>47506.907109792039</v>
      </c>
      <c r="V127" s="124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5">
        <f>MIN(S127, S127+(INDEX('Pace of change parameters'!$E$25:$I$25,1,$B$6)-S127)*(1-V127))</f>
        <v>2.079776337678152E-2</v>
      </c>
      <c r="X127" s="125">
        <v>1.2019795091496865E-2</v>
      </c>
      <c r="Y127" s="101">
        <f t="shared" si="12"/>
        <v>47506.907109792039</v>
      </c>
      <c r="Z127" s="90">
        <v>0</v>
      </c>
      <c r="AA127" s="92">
        <f t="shared" si="15"/>
        <v>47718.533924538846</v>
      </c>
      <c r="AB127" s="92">
        <f>IF(INDEX('Pace of change parameters'!$E$27:$I$27,1,$B$6)=1,MAX(AA127,Y127),Y127)</f>
        <v>47506.907109792039</v>
      </c>
      <c r="AC127" s="90">
        <f t="shared" si="13"/>
        <v>2.079776337678152E-2</v>
      </c>
      <c r="AD127" s="136">
        <v>1.2019795091496865E-2</v>
      </c>
      <c r="AE127" s="50">
        <v>47507</v>
      </c>
      <c r="AF127" s="50">
        <v>136.65922111660569</v>
      </c>
      <c r="AG127" s="15">
        <f t="shared" si="18"/>
        <v>2.0799759341627366E-2</v>
      </c>
      <c r="AH127" s="15">
        <f t="shared" si="18"/>
        <v>1.2021773892790133E-2</v>
      </c>
      <c r="AI127" s="50"/>
      <c r="AJ127" s="50">
        <v>47718.533924538846</v>
      </c>
      <c r="AK127" s="50">
        <v>137.2677222083862</v>
      </c>
      <c r="AL127" s="15">
        <f t="shared" si="16"/>
        <v>-4.4329510389686799E-3</v>
      </c>
      <c r="AM127" s="52">
        <f t="shared" si="16"/>
        <v>-4.4329510389685689E-3</v>
      </c>
    </row>
    <row r="128" spans="1:39" x14ac:dyDescent="0.2">
      <c r="A128" s="178" t="s">
        <v>303</v>
      </c>
      <c r="B128" s="178" t="s">
        <v>304</v>
      </c>
      <c r="D128" s="61">
        <v>27721</v>
      </c>
      <c r="E128" s="66">
        <v>160.33463434441356</v>
      </c>
      <c r="F128" s="49"/>
      <c r="G128" s="81">
        <v>22635.025901390272</v>
      </c>
      <c r="H128" s="74">
        <v>130.25414996141646</v>
      </c>
      <c r="I128" s="83"/>
      <c r="J128" s="96">
        <f t="shared" si="17"/>
        <v>0.22469486541640493</v>
      </c>
      <c r="K128" s="119">
        <f t="shared" si="17"/>
        <v>0.23093685991507718</v>
      </c>
      <c r="L128" s="96">
        <v>1.7177832552004446E-2</v>
      </c>
      <c r="M128" s="90">
        <f>INDEX('Pace of change parameters'!$E$20:$I$20,1,$B$6)</f>
        <v>1.2019795091496865E-2</v>
      </c>
      <c r="N128" s="101">
        <f>IF(INDEX('Pace of change parameters'!$E$28:$I$28,1,$B$6)=1,(1+L128)*D128,D128)</f>
        <v>28197.186696174114</v>
      </c>
      <c r="O128" s="87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1">
        <v>1.7177832552004446E-2</v>
      </c>
      <c r="Q128" s="51">
        <v>1.2019795091496865E-2</v>
      </c>
      <c r="R128" s="9">
        <f>IF(INDEX('Pace of change parameters'!$E$29:$I$29,1,$B$6)=1,D128*(1+P128),D128)</f>
        <v>28197.186696174114</v>
      </c>
      <c r="S128" s="96">
        <f>IF(P128&lt;INDEX('Pace of change parameters'!$E$22:$I$22,1,$B$6),INDEX('Pace of change parameters'!$E$22:$I$22,1,$B$6),P128)</f>
        <v>1.9300000000000001E-2</v>
      </c>
      <c r="T128" s="125">
        <v>1.4131201177178365E-2</v>
      </c>
      <c r="U128" s="110">
        <f t="shared" si="11"/>
        <v>28256.015300000003</v>
      </c>
      <c r="V128" s="124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0</v>
      </c>
      <c r="W128" s="125">
        <f>MIN(S128, S128+(INDEX('Pace of change parameters'!$E$25:$I$25,1,$B$6)-S128)*(1-V128))</f>
        <v>0.01</v>
      </c>
      <c r="X128" s="125">
        <v>4.8783608250269062E-3</v>
      </c>
      <c r="Y128" s="101">
        <f t="shared" si="12"/>
        <v>27998.21</v>
      </c>
      <c r="Z128" s="90">
        <v>0</v>
      </c>
      <c r="AA128" s="92">
        <f t="shared" si="15"/>
        <v>23362.38056481774</v>
      </c>
      <c r="AB128" s="92">
        <f>IF(INDEX('Pace of change parameters'!$E$27:$I$27,1,$B$6)=1,MAX(AA128,Y128),Y128)</f>
        <v>27998.21</v>
      </c>
      <c r="AC128" s="90">
        <f t="shared" si="13"/>
        <v>1.0000000000000009E-2</v>
      </c>
      <c r="AD128" s="136">
        <v>4.8783608250269062E-3</v>
      </c>
      <c r="AE128" s="50">
        <v>27998</v>
      </c>
      <c r="AF128" s="50">
        <v>161.11559609020563</v>
      </c>
      <c r="AG128" s="15">
        <f t="shared" si="18"/>
        <v>9.992424515710141E-3</v>
      </c>
      <c r="AH128" s="15">
        <f t="shared" si="18"/>
        <v>4.8708237554868639E-3</v>
      </c>
      <c r="AI128" s="50"/>
      <c r="AJ128" s="50">
        <v>23362.38056481774</v>
      </c>
      <c r="AK128" s="50">
        <v>134.43974108103598</v>
      </c>
      <c r="AL128" s="15">
        <f t="shared" si="16"/>
        <v>0.19842239202982626</v>
      </c>
      <c r="AM128" s="52">
        <f t="shared" si="16"/>
        <v>0.19842239202982626</v>
      </c>
    </row>
    <row r="129" spans="1:39" x14ac:dyDescent="0.2">
      <c r="A129" s="178" t="s">
        <v>305</v>
      </c>
      <c r="B129" s="178" t="s">
        <v>306</v>
      </c>
      <c r="D129" s="61">
        <v>30345</v>
      </c>
      <c r="E129" s="66">
        <v>138.58245115967156</v>
      </c>
      <c r="F129" s="49"/>
      <c r="G129" s="81">
        <v>27258.527911845133</v>
      </c>
      <c r="H129" s="74">
        <v>123.64236224210178</v>
      </c>
      <c r="I129" s="83"/>
      <c r="J129" s="96">
        <f t="shared" si="17"/>
        <v>0.11322959545491984</v>
      </c>
      <c r="K129" s="119">
        <f t="shared" si="17"/>
        <v>0.12083309188412206</v>
      </c>
      <c r="L129" s="96">
        <v>1.8932016011311115E-2</v>
      </c>
      <c r="M129" s="90">
        <f>INDEX('Pace of change parameters'!$E$20:$I$20,1,$B$6)</f>
        <v>1.2019795091496865E-2</v>
      </c>
      <c r="N129" s="101">
        <f>IF(INDEX('Pace of change parameters'!$E$28:$I$28,1,$B$6)=1,(1+L129)*D129,D129)</f>
        <v>30919.492025863237</v>
      </c>
      <c r="O129" s="87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1">
        <v>1.8932016011311115E-2</v>
      </c>
      <c r="Q129" s="51">
        <v>1.2019795091496865E-2</v>
      </c>
      <c r="R129" s="9">
        <f>IF(INDEX('Pace of change parameters'!$E$29:$I$29,1,$B$6)=1,D129*(1+P129),D129)</f>
        <v>30919.492025863237</v>
      </c>
      <c r="S129" s="96">
        <f>IF(P129&lt;INDEX('Pace of change parameters'!$E$22:$I$22,1,$B$6),INDEX('Pace of change parameters'!$E$22:$I$22,1,$B$6),P129)</f>
        <v>1.9300000000000001E-2</v>
      </c>
      <c r="T129" s="125">
        <v>1.2385282754047378E-2</v>
      </c>
      <c r="U129" s="110">
        <f t="shared" si="11"/>
        <v>30930.658500000001</v>
      </c>
      <c r="V129" s="124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0</v>
      </c>
      <c r="W129" s="125">
        <f>MIN(S129, S129+(INDEX('Pace of change parameters'!$E$25:$I$25,1,$B$6)-S129)*(1-V129))</f>
        <v>0.01</v>
      </c>
      <c r="X129" s="125">
        <v>3.1483720019500616E-3</v>
      </c>
      <c r="Y129" s="101">
        <f t="shared" si="12"/>
        <v>30648.45</v>
      </c>
      <c r="Z129" s="90">
        <v>0</v>
      </c>
      <c r="AA129" s="92">
        <f t="shared" si="15"/>
        <v>28134.454340258479</v>
      </c>
      <c r="AB129" s="92">
        <f>IF(INDEX('Pace of change parameters'!$E$27:$I$27,1,$B$6)=1,MAX(AA129,Y129),Y129)</f>
        <v>30648.45</v>
      </c>
      <c r="AC129" s="90">
        <f t="shared" si="13"/>
        <v>1.0000000000000009E-2</v>
      </c>
      <c r="AD129" s="136">
        <v>3.1483720019500616E-3</v>
      </c>
      <c r="AE129" s="50">
        <v>30648</v>
      </c>
      <c r="AF129" s="50">
        <v>139.01671910717027</v>
      </c>
      <c r="AG129" s="15">
        <f t="shared" si="18"/>
        <v>9.985170538803656E-3</v>
      </c>
      <c r="AH129" s="15">
        <f t="shared" si="18"/>
        <v>3.1336431407058551E-3</v>
      </c>
      <c r="AI129" s="50"/>
      <c r="AJ129" s="50">
        <v>28134.454340258479</v>
      </c>
      <c r="AK129" s="50">
        <v>127.61548995866681</v>
      </c>
      <c r="AL129" s="15">
        <f t="shared" si="16"/>
        <v>8.9340480157982238E-2</v>
      </c>
      <c r="AM129" s="52">
        <f t="shared" si="16"/>
        <v>8.9340480157982238E-2</v>
      </c>
    </row>
    <row r="130" spans="1:39" x14ac:dyDescent="0.2">
      <c r="A130" s="178" t="s">
        <v>307</v>
      </c>
      <c r="B130" s="178" t="s">
        <v>308</v>
      </c>
      <c r="D130" s="61">
        <v>33790</v>
      </c>
      <c r="E130" s="66">
        <v>141.92323633105272</v>
      </c>
      <c r="F130" s="49"/>
      <c r="G130" s="81">
        <v>29156.017822445334</v>
      </c>
      <c r="H130" s="74">
        <v>121.30608853512601</v>
      </c>
      <c r="I130" s="83"/>
      <c r="J130" s="96">
        <f t="shared" si="17"/>
        <v>0.15893741750930279</v>
      </c>
      <c r="K130" s="119">
        <f t="shared" si="17"/>
        <v>0.16995971137884558</v>
      </c>
      <c r="L130" s="96">
        <v>2.16448010795387E-2</v>
      </c>
      <c r="M130" s="90">
        <f>INDEX('Pace of change parameters'!$E$20:$I$20,1,$B$6)</f>
        <v>1.2019795091496865E-2</v>
      </c>
      <c r="N130" s="101">
        <f>IF(INDEX('Pace of change parameters'!$E$28:$I$28,1,$B$6)=1,(1+L130)*D130,D130)</f>
        <v>34521.377828477613</v>
      </c>
      <c r="O130" s="87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1">
        <v>2.16448010795387E-2</v>
      </c>
      <c r="Q130" s="51">
        <v>1.2019795091496865E-2</v>
      </c>
      <c r="R130" s="9">
        <f>IF(INDEX('Pace of change parameters'!$E$29:$I$29,1,$B$6)=1,D130*(1+P130),D130)</f>
        <v>34521.377828477613</v>
      </c>
      <c r="S130" s="96">
        <f>IF(P130&lt;INDEX('Pace of change parameters'!$E$22:$I$22,1,$B$6),INDEX('Pace of change parameters'!$E$22:$I$22,1,$B$6),P130)</f>
        <v>2.16448010795387E-2</v>
      </c>
      <c r="T130" s="125">
        <v>1.2019795091496865E-2</v>
      </c>
      <c r="U130" s="110">
        <f t="shared" si="11"/>
        <v>34521.377828477613</v>
      </c>
      <c r="V130" s="124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0</v>
      </c>
      <c r="W130" s="125">
        <f>MIN(S130, S130+(INDEX('Pace of change parameters'!$E$25:$I$25,1,$B$6)-S130)*(1-V130))</f>
        <v>0.01</v>
      </c>
      <c r="X130" s="125">
        <v>4.8470071237072254E-4</v>
      </c>
      <c r="Y130" s="101">
        <f t="shared" si="12"/>
        <v>34127.9</v>
      </c>
      <c r="Z130" s="90">
        <v>0</v>
      </c>
      <c r="AA130" s="92">
        <f t="shared" si="15"/>
        <v>30092.918253773201</v>
      </c>
      <c r="AB130" s="92">
        <f>IF(INDEX('Pace of change parameters'!$E$27:$I$27,1,$B$6)=1,MAX(AA130,Y130),Y130)</f>
        <v>34127.9</v>
      </c>
      <c r="AC130" s="90">
        <f t="shared" si="13"/>
        <v>1.0000000000000009E-2</v>
      </c>
      <c r="AD130" s="136">
        <v>4.8470071237072254E-4</v>
      </c>
      <c r="AE130" s="50">
        <v>34128</v>
      </c>
      <c r="AF130" s="50">
        <v>141.9924426832979</v>
      </c>
      <c r="AG130" s="15">
        <f t="shared" si="18"/>
        <v>1.0002959455460259E-2</v>
      </c>
      <c r="AH130" s="15">
        <f t="shared" si="18"/>
        <v>4.8763228653925239E-4</v>
      </c>
      <c r="AI130" s="50"/>
      <c r="AJ130" s="50">
        <v>30092.918253773201</v>
      </c>
      <c r="AK130" s="50">
        <v>125.2041423558972</v>
      </c>
      <c r="AL130" s="15">
        <f t="shared" si="16"/>
        <v>0.13408741924591716</v>
      </c>
      <c r="AM130" s="52">
        <f t="shared" si="16"/>
        <v>0.13408741924591716</v>
      </c>
    </row>
    <row r="131" spans="1:39" x14ac:dyDescent="0.2">
      <c r="A131" s="178" t="s">
        <v>309</v>
      </c>
      <c r="B131" s="178" t="s">
        <v>310</v>
      </c>
      <c r="D131" s="61">
        <v>24208</v>
      </c>
      <c r="E131" s="66">
        <v>128.72256010631571</v>
      </c>
      <c r="F131" s="49"/>
      <c r="G131" s="81">
        <v>24556.537121688361</v>
      </c>
      <c r="H131" s="74">
        <v>129.59928910973321</v>
      </c>
      <c r="I131" s="83"/>
      <c r="J131" s="96">
        <f t="shared" si="17"/>
        <v>-1.4193252084412689E-2</v>
      </c>
      <c r="K131" s="119">
        <f t="shared" si="17"/>
        <v>-6.764921393011325E-3</v>
      </c>
      <c r="L131" s="96">
        <v>1.9645648454825304E-2</v>
      </c>
      <c r="M131" s="90">
        <f>INDEX('Pace of change parameters'!$E$20:$I$20,1,$B$6)</f>
        <v>1.2019795091496865E-2</v>
      </c>
      <c r="N131" s="101">
        <f>IF(INDEX('Pace of change parameters'!$E$28:$I$28,1,$B$6)=1,(1+L131)*D131,D131)</f>
        <v>24683.581857794412</v>
      </c>
      <c r="O131" s="87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1">
        <v>1.9645648454825304E-2</v>
      </c>
      <c r="Q131" s="51">
        <v>1.2019795091496865E-2</v>
      </c>
      <c r="R131" s="9">
        <f>IF(INDEX('Pace of change parameters'!$E$29:$I$29,1,$B$6)=1,D131*(1+P131),D131)</f>
        <v>24683.581857794412</v>
      </c>
      <c r="S131" s="96">
        <f>IF(P131&lt;INDEX('Pace of change parameters'!$E$22:$I$22,1,$B$6),INDEX('Pace of change parameters'!$E$22:$I$22,1,$B$6),P131)</f>
        <v>1.9645648454825304E-2</v>
      </c>
      <c r="T131" s="125">
        <v>1.2019795091496865E-2</v>
      </c>
      <c r="U131" s="110">
        <f t="shared" si="11"/>
        <v>24683.581857794412</v>
      </c>
      <c r="V131" s="124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5">
        <f>MIN(S131, S131+(INDEX('Pace of change parameters'!$E$25:$I$25,1,$B$6)-S131)*(1-V131))</f>
        <v>1.9645648454825304E-2</v>
      </c>
      <c r="X131" s="125">
        <v>1.2019795091496865E-2</v>
      </c>
      <c r="Y131" s="101">
        <f t="shared" si="12"/>
        <v>24683.581857794412</v>
      </c>
      <c r="Z131" s="90">
        <v>0</v>
      </c>
      <c r="AA131" s="92">
        <f t="shared" si="15"/>
        <v>25345.637689582683</v>
      </c>
      <c r="AB131" s="92">
        <f>IF(INDEX('Pace of change parameters'!$E$27:$I$27,1,$B$6)=1,MAX(AA131,Y131),Y131)</f>
        <v>24683.581857794412</v>
      </c>
      <c r="AC131" s="90">
        <f t="shared" si="13"/>
        <v>1.9645648454825304E-2</v>
      </c>
      <c r="AD131" s="136">
        <v>1.2019795091496865E-2</v>
      </c>
      <c r="AE131" s="50">
        <v>24684</v>
      </c>
      <c r="AF131" s="50">
        <v>130.27198568479218</v>
      </c>
      <c r="AG131" s="15">
        <f t="shared" si="18"/>
        <v>1.9662921348314599E-2</v>
      </c>
      <c r="AH131" s="15">
        <f t="shared" si="18"/>
        <v>1.2036938802310715E-2</v>
      </c>
      <c r="AI131" s="50"/>
      <c r="AJ131" s="50">
        <v>25345.637689582683</v>
      </c>
      <c r="AK131" s="50">
        <v>133.76383690930339</v>
      </c>
      <c r="AL131" s="15">
        <f t="shared" si="16"/>
        <v>-2.6104598262075784E-2</v>
      </c>
      <c r="AM131" s="52">
        <f t="shared" si="16"/>
        <v>-2.6104598262075895E-2</v>
      </c>
    </row>
    <row r="132" spans="1:39" x14ac:dyDescent="0.2">
      <c r="A132" s="178" t="s">
        <v>311</v>
      </c>
      <c r="B132" s="178" t="s">
        <v>312</v>
      </c>
      <c r="D132" s="61">
        <v>20910</v>
      </c>
      <c r="E132" s="66">
        <v>120.09121437803013</v>
      </c>
      <c r="F132" s="49"/>
      <c r="G132" s="81">
        <v>21605.785473999913</v>
      </c>
      <c r="H132" s="74">
        <v>122.80526616144714</v>
      </c>
      <c r="I132" s="83"/>
      <c r="J132" s="96">
        <f t="shared" si="17"/>
        <v>-3.2203664839550061E-2</v>
      </c>
      <c r="K132" s="119">
        <f t="shared" si="17"/>
        <v>-2.2100451130889986E-2</v>
      </c>
      <c r="L132" s="96">
        <v>2.2584675217343531E-2</v>
      </c>
      <c r="M132" s="90">
        <f>INDEX('Pace of change parameters'!$E$20:$I$20,1,$B$6)</f>
        <v>1.2019795091496865E-2</v>
      </c>
      <c r="N132" s="101">
        <f>IF(INDEX('Pace of change parameters'!$E$28:$I$28,1,$B$6)=1,(1+L132)*D132,D132)</f>
        <v>21382.245558794653</v>
      </c>
      <c r="O132" s="87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1">
        <v>2.2584675217343531E-2</v>
      </c>
      <c r="Q132" s="51">
        <v>1.2019795091496865E-2</v>
      </c>
      <c r="R132" s="9">
        <f>IF(INDEX('Pace of change parameters'!$E$29:$I$29,1,$B$6)=1,D132*(1+P132),D132)</f>
        <v>21382.245558794653</v>
      </c>
      <c r="S132" s="96">
        <f>IF(P132&lt;INDEX('Pace of change parameters'!$E$22:$I$22,1,$B$6),INDEX('Pace of change parameters'!$E$22:$I$22,1,$B$6),P132)</f>
        <v>2.2584675217343531E-2</v>
      </c>
      <c r="T132" s="125">
        <v>1.2019795091496865E-2</v>
      </c>
      <c r="U132" s="110">
        <f t="shared" si="11"/>
        <v>21382.245558794653</v>
      </c>
      <c r="V132" s="124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5">
        <f>MIN(S132, S132+(INDEX('Pace of change parameters'!$E$25:$I$25,1,$B$6)-S132)*(1-V132))</f>
        <v>2.2584675217343531E-2</v>
      </c>
      <c r="X132" s="125">
        <v>1.2019795091496865E-2</v>
      </c>
      <c r="Y132" s="101">
        <f t="shared" si="12"/>
        <v>21382.245558794653</v>
      </c>
      <c r="Z132" s="90">
        <v>0</v>
      </c>
      <c r="AA132" s="92">
        <f t="shared" si="15"/>
        <v>22300.066491834405</v>
      </c>
      <c r="AB132" s="92">
        <f>IF(INDEX('Pace of change parameters'!$E$27:$I$27,1,$B$6)=1,MAX(AA132,Y132),Y132)</f>
        <v>21382.245558794653</v>
      </c>
      <c r="AC132" s="90">
        <f t="shared" si="13"/>
        <v>2.2584675217343531E-2</v>
      </c>
      <c r="AD132" s="136">
        <v>1.2019795091496865E-2</v>
      </c>
      <c r="AE132" s="50">
        <v>21382</v>
      </c>
      <c r="AF132" s="50">
        <v>121.53329043389506</v>
      </c>
      <c r="AG132" s="15">
        <f t="shared" si="18"/>
        <v>2.2572931611668956E-2</v>
      </c>
      <c r="AH132" s="15">
        <f t="shared" si="18"/>
        <v>1.2008172815419105E-2</v>
      </c>
      <c r="AI132" s="50"/>
      <c r="AJ132" s="50">
        <v>22300.066491834405</v>
      </c>
      <c r="AK132" s="50">
        <v>126.75149460514835</v>
      </c>
      <c r="AL132" s="15">
        <f t="shared" si="16"/>
        <v>-4.1168778226314817E-2</v>
      </c>
      <c r="AM132" s="52">
        <f t="shared" si="16"/>
        <v>-4.1168778226314817E-2</v>
      </c>
    </row>
    <row r="133" spans="1:39" x14ac:dyDescent="0.2">
      <c r="A133" s="178" t="s">
        <v>313</v>
      </c>
      <c r="B133" s="178" t="s">
        <v>314</v>
      </c>
      <c r="D133" s="61">
        <v>39357</v>
      </c>
      <c r="E133" s="66">
        <v>127.18410859380153</v>
      </c>
      <c r="F133" s="49"/>
      <c r="G133" s="81">
        <v>39225.698496905279</v>
      </c>
      <c r="H133" s="74">
        <v>125.43909203479093</v>
      </c>
      <c r="I133" s="83"/>
      <c r="J133" s="96">
        <f t="shared" si="17"/>
        <v>3.3473337155507377E-3</v>
      </c>
      <c r="K133" s="119">
        <f t="shared" si="17"/>
        <v>1.391126586380742E-2</v>
      </c>
      <c r="L133" s="96">
        <v>2.2675036889418632E-2</v>
      </c>
      <c r="M133" s="90">
        <f>INDEX('Pace of change parameters'!$E$20:$I$20,1,$B$6)</f>
        <v>1.2019795091496865E-2</v>
      </c>
      <c r="N133" s="101">
        <f>IF(INDEX('Pace of change parameters'!$E$28:$I$28,1,$B$6)=1,(1+L133)*D133,D133)</f>
        <v>40249.421426856847</v>
      </c>
      <c r="O133" s="87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1">
        <v>2.2675036889418632E-2</v>
      </c>
      <c r="Q133" s="51">
        <v>1.2019795091496865E-2</v>
      </c>
      <c r="R133" s="9">
        <f>IF(INDEX('Pace of change parameters'!$E$29:$I$29,1,$B$6)=1,D133*(1+P133),D133)</f>
        <v>40249.421426856847</v>
      </c>
      <c r="S133" s="96">
        <f>IF(P133&lt;INDEX('Pace of change parameters'!$E$22:$I$22,1,$B$6),INDEX('Pace of change parameters'!$E$22:$I$22,1,$B$6),P133)</f>
        <v>2.2675036889418632E-2</v>
      </c>
      <c r="T133" s="125">
        <v>1.2019795091496865E-2</v>
      </c>
      <c r="U133" s="110">
        <f t="shared" si="11"/>
        <v>40249.421426856847</v>
      </c>
      <c r="V133" s="124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5">
        <f>MIN(S133, S133+(INDEX('Pace of change parameters'!$E$25:$I$25,1,$B$6)-S133)*(1-V133))</f>
        <v>2.2675036889418632E-2</v>
      </c>
      <c r="X133" s="125">
        <v>1.2019795091496865E-2</v>
      </c>
      <c r="Y133" s="101">
        <f t="shared" si="12"/>
        <v>40249.421426856847</v>
      </c>
      <c r="Z133" s="90">
        <v>0</v>
      </c>
      <c r="AA133" s="92">
        <f t="shared" si="15"/>
        <v>40486.178376726028</v>
      </c>
      <c r="AB133" s="92">
        <f>IF(INDEX('Pace of change parameters'!$E$27:$I$27,1,$B$6)=1,MAX(AA133,Y133),Y133)</f>
        <v>40249.421426856847</v>
      </c>
      <c r="AC133" s="90">
        <f t="shared" si="13"/>
        <v>2.2675036889418632E-2</v>
      </c>
      <c r="AD133" s="136">
        <v>1.2019795091496865E-2</v>
      </c>
      <c r="AE133" s="50">
        <v>40249</v>
      </c>
      <c r="AF133" s="50">
        <v>128.71148784531206</v>
      </c>
      <c r="AG133" s="15">
        <f t="shared" si="18"/>
        <v>2.2664329090123836E-2</v>
      </c>
      <c r="AH133" s="15">
        <f t="shared" si="18"/>
        <v>1.2009198856664183E-2</v>
      </c>
      <c r="AI133" s="50"/>
      <c r="AJ133" s="50">
        <v>40486.178376726028</v>
      </c>
      <c r="AK133" s="50">
        <v>129.46995592534248</v>
      </c>
      <c r="AL133" s="15">
        <f t="shared" si="16"/>
        <v>-5.8582554895418859E-3</v>
      </c>
      <c r="AM133" s="52">
        <f t="shared" si="16"/>
        <v>-5.858255489542108E-3</v>
      </c>
    </row>
    <row r="134" spans="1:39" x14ac:dyDescent="0.2">
      <c r="A134" s="178" t="s">
        <v>315</v>
      </c>
      <c r="B134" s="178" t="s">
        <v>316</v>
      </c>
      <c r="D134" s="61">
        <v>28089</v>
      </c>
      <c r="E134" s="66">
        <v>161.40957798518824</v>
      </c>
      <c r="F134" s="49"/>
      <c r="G134" s="81">
        <v>23469.140758900372</v>
      </c>
      <c r="H134" s="74">
        <v>134.0165250731977</v>
      </c>
      <c r="I134" s="83"/>
      <c r="J134" s="96">
        <f t="shared" si="17"/>
        <v>0.19684824802747003</v>
      </c>
      <c r="K134" s="119">
        <f t="shared" si="17"/>
        <v>0.20440056102804394</v>
      </c>
      <c r="L134" s="96">
        <v>1.8405809582393573E-2</v>
      </c>
      <c r="M134" s="90">
        <f>INDEX('Pace of change parameters'!$E$20:$I$20,1,$B$6)</f>
        <v>1.2019795091496865E-2</v>
      </c>
      <c r="N134" s="101">
        <f>IF(INDEX('Pace of change parameters'!$E$28:$I$28,1,$B$6)=1,(1+L134)*D134,D134)</f>
        <v>28606.000785359854</v>
      </c>
      <c r="O134" s="87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1">
        <v>1.8405809582393573E-2</v>
      </c>
      <c r="Q134" s="51">
        <v>1.2019795091496865E-2</v>
      </c>
      <c r="R134" s="9">
        <f>IF(INDEX('Pace of change parameters'!$E$29:$I$29,1,$B$6)=1,D134*(1+P134),D134)</f>
        <v>28606.000785359854</v>
      </c>
      <c r="S134" s="96">
        <f>IF(P134&lt;INDEX('Pace of change parameters'!$E$22:$I$22,1,$B$6),INDEX('Pace of change parameters'!$E$22:$I$22,1,$B$6),P134)</f>
        <v>1.9300000000000001E-2</v>
      </c>
      <c r="T134" s="125">
        <v>1.2908378399530074E-2</v>
      </c>
      <c r="U134" s="110">
        <f t="shared" si="11"/>
        <v>28631.117700000003</v>
      </c>
      <c r="V134" s="124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0</v>
      </c>
      <c r="W134" s="125">
        <f>MIN(S134, S134+(INDEX('Pace of change parameters'!$E$25:$I$25,1,$B$6)-S134)*(1-V134))</f>
        <v>0.01</v>
      </c>
      <c r="X134" s="125">
        <v>3.6666949705927987E-3</v>
      </c>
      <c r="Y134" s="101">
        <f t="shared" si="12"/>
        <v>28369.89</v>
      </c>
      <c r="Z134" s="90">
        <v>0</v>
      </c>
      <c r="AA134" s="92">
        <f t="shared" si="15"/>
        <v>24223.298896469518</v>
      </c>
      <c r="AB134" s="92">
        <f>IF(INDEX('Pace of change parameters'!$E$27:$I$27,1,$B$6)=1,MAX(AA134,Y134),Y134)</f>
        <v>28369.89</v>
      </c>
      <c r="AC134" s="90">
        <f t="shared" si="13"/>
        <v>1.0000000000000009E-2</v>
      </c>
      <c r="AD134" s="136">
        <v>3.6666949705927987E-3</v>
      </c>
      <c r="AE134" s="50">
        <v>28370</v>
      </c>
      <c r="AF134" s="50">
        <v>162.00204580922889</v>
      </c>
      <c r="AG134" s="15">
        <f t="shared" si="18"/>
        <v>1.0003916123749512E-2</v>
      </c>
      <c r="AH134" s="15">
        <f t="shared" si="18"/>
        <v>3.6705865379005331E-3</v>
      </c>
      <c r="AI134" s="50"/>
      <c r="AJ134" s="50">
        <v>24223.298896469518</v>
      </c>
      <c r="AK134" s="50">
        <v>138.32301647784627</v>
      </c>
      <c r="AL134" s="15">
        <f t="shared" si="16"/>
        <v>0.17118647304207002</v>
      </c>
      <c r="AM134" s="52">
        <f t="shared" si="16"/>
        <v>0.17118647304207002</v>
      </c>
    </row>
    <row r="135" spans="1:39" x14ac:dyDescent="0.2">
      <c r="A135" s="178" t="s">
        <v>317</v>
      </c>
      <c r="B135" s="178" t="s">
        <v>318</v>
      </c>
      <c r="D135" s="61">
        <v>33948</v>
      </c>
      <c r="E135" s="66">
        <v>136.33415433527304</v>
      </c>
      <c r="F135" s="49"/>
      <c r="G135" s="81">
        <v>31962.477919515342</v>
      </c>
      <c r="H135" s="74">
        <v>127.44531071181576</v>
      </c>
      <c r="I135" s="83"/>
      <c r="J135" s="96">
        <f t="shared" si="17"/>
        <v>6.2120405229043829E-2</v>
      </c>
      <c r="K135" s="119">
        <f t="shared" si="17"/>
        <v>6.9746337262710734E-2</v>
      </c>
      <c r="L135" s="96">
        <v>1.928600910649747E-2</v>
      </c>
      <c r="M135" s="90">
        <f>INDEX('Pace of change parameters'!$E$20:$I$20,1,$B$6)</f>
        <v>1.2019795091496865E-2</v>
      </c>
      <c r="N135" s="101">
        <f>IF(INDEX('Pace of change parameters'!$E$28:$I$28,1,$B$6)=1,(1+L135)*D135,D135)</f>
        <v>34602.721437147375</v>
      </c>
      <c r="O135" s="87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1">
        <v>1.928600910649747E-2</v>
      </c>
      <c r="Q135" s="51">
        <v>1.2019795091496865E-2</v>
      </c>
      <c r="R135" s="9">
        <f>IF(INDEX('Pace of change parameters'!$E$29:$I$29,1,$B$6)=1,D135*(1+P135),D135)</f>
        <v>34602.721437147375</v>
      </c>
      <c r="S135" s="96">
        <f>IF(P135&lt;INDEX('Pace of change parameters'!$E$22:$I$22,1,$B$6),INDEX('Pace of change parameters'!$E$22:$I$22,1,$B$6),P135)</f>
        <v>1.9300000000000001E-2</v>
      </c>
      <c r="T135" s="125">
        <v>1.2033686247707287E-2</v>
      </c>
      <c r="U135" s="110">
        <f t="shared" si="11"/>
        <v>34603.196400000001</v>
      </c>
      <c r="V135" s="124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0.75759189541912353</v>
      </c>
      <c r="W135" s="125">
        <f>MIN(S135, S135+(INDEX('Pace of change parameters'!$E$25:$I$25,1,$B$6)-S135)*(1-V135))</f>
        <v>1.7045604627397848E-2</v>
      </c>
      <c r="X135" s="125">
        <v>9.7953618494002193E-3</v>
      </c>
      <c r="Y135" s="101">
        <f t="shared" si="12"/>
        <v>34526.664185890906</v>
      </c>
      <c r="Z135" s="90">
        <v>0</v>
      </c>
      <c r="AA135" s="92">
        <f t="shared" si="15"/>
        <v>32989.561231491098</v>
      </c>
      <c r="AB135" s="92">
        <f>IF(INDEX('Pace of change parameters'!$E$27:$I$27,1,$B$6)=1,MAX(AA135,Y135),Y135)</f>
        <v>34526.664185890906</v>
      </c>
      <c r="AC135" s="90">
        <f t="shared" si="13"/>
        <v>1.7045604627397903E-2</v>
      </c>
      <c r="AD135" s="136">
        <v>9.7953618494002193E-3</v>
      </c>
      <c r="AE135" s="50">
        <v>34527</v>
      </c>
      <c r="AF135" s="50">
        <v>137.67093571491111</v>
      </c>
      <c r="AG135" s="15">
        <f t="shared" si="18"/>
        <v>1.7055496641922963E-2</v>
      </c>
      <c r="AH135" s="15">
        <f t="shared" si="18"/>
        <v>9.8051833464316562E-3</v>
      </c>
      <c r="AI135" s="50"/>
      <c r="AJ135" s="50">
        <v>32989.561231491098</v>
      </c>
      <c r="AK135" s="50">
        <v>131.54064249902206</v>
      </c>
      <c r="AL135" s="15">
        <f t="shared" si="16"/>
        <v>4.6603795598266329E-2</v>
      </c>
      <c r="AM135" s="52">
        <f t="shared" si="16"/>
        <v>4.6603795598266329E-2</v>
      </c>
    </row>
    <row r="136" spans="1:39" x14ac:dyDescent="0.2">
      <c r="A136" s="178" t="s">
        <v>319</v>
      </c>
      <c r="B136" s="178" t="s">
        <v>320</v>
      </c>
      <c r="D136" s="61">
        <v>30048</v>
      </c>
      <c r="E136" s="66">
        <v>135.11389152684285</v>
      </c>
      <c r="F136" s="49"/>
      <c r="G136" s="81">
        <v>30731.002749184838</v>
      </c>
      <c r="H136" s="74">
        <v>135.6406442913021</v>
      </c>
      <c r="I136" s="83"/>
      <c r="J136" s="96">
        <f t="shared" si="17"/>
        <v>-2.2225202176422765E-2</v>
      </c>
      <c r="K136" s="119">
        <f t="shared" si="17"/>
        <v>-3.8834433971575155E-3</v>
      </c>
      <c r="L136" s="96">
        <v>3.1003944614196088E-2</v>
      </c>
      <c r="M136" s="90">
        <f>INDEX('Pace of change parameters'!$E$20:$I$20,1,$B$6)</f>
        <v>1.2019795091496865E-2</v>
      </c>
      <c r="N136" s="101">
        <f>IF(INDEX('Pace of change parameters'!$E$28:$I$28,1,$B$6)=1,(1+L136)*D136,D136)</f>
        <v>30979.606527767362</v>
      </c>
      <c r="O136" s="87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1">
        <v>3.1003944614196088E-2</v>
      </c>
      <c r="Q136" s="51">
        <v>1.2019795091496865E-2</v>
      </c>
      <c r="R136" s="9">
        <f>IF(INDEX('Pace of change parameters'!$E$29:$I$29,1,$B$6)=1,D136*(1+P136),D136)</f>
        <v>30979.606527767362</v>
      </c>
      <c r="S136" s="96">
        <f>IF(P136&lt;INDEX('Pace of change parameters'!$E$22:$I$22,1,$B$6),INDEX('Pace of change parameters'!$E$22:$I$22,1,$B$6),P136)</f>
        <v>3.1003944614196088E-2</v>
      </c>
      <c r="T136" s="125">
        <v>1.2019795091496865E-2</v>
      </c>
      <c r="U136" s="110">
        <f t="shared" si="11"/>
        <v>30979.606527767362</v>
      </c>
      <c r="V136" s="124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5">
        <f>MIN(S136, S136+(INDEX('Pace of change parameters'!$E$25:$I$25,1,$B$6)-S136)*(1-V136))</f>
        <v>3.1003944614196088E-2</v>
      </c>
      <c r="X136" s="125">
        <v>1.2019795091496865E-2</v>
      </c>
      <c r="Y136" s="101">
        <f t="shared" si="12"/>
        <v>30979.606527767362</v>
      </c>
      <c r="Z136" s="90">
        <v>0</v>
      </c>
      <c r="AA136" s="92">
        <f t="shared" si="15"/>
        <v>31718.513797716445</v>
      </c>
      <c r="AB136" s="92">
        <f>IF(INDEX('Pace of change parameters'!$E$27:$I$27,1,$B$6)=1,MAX(AA136,Y136),Y136)</f>
        <v>30979.606527767362</v>
      </c>
      <c r="AC136" s="90">
        <f t="shared" si="13"/>
        <v>3.1003944614196088E-2</v>
      </c>
      <c r="AD136" s="136">
        <v>1.2019795091496865E-2</v>
      </c>
      <c r="AE136" s="50">
        <v>30980</v>
      </c>
      <c r="AF136" s="50">
        <v>136.73966952659896</v>
      </c>
      <c r="AG136" s="15">
        <f t="shared" si="18"/>
        <v>3.1017039403620883E-2</v>
      </c>
      <c r="AH136" s="15">
        <f t="shared" si="18"/>
        <v>1.2032648763085296E-2</v>
      </c>
      <c r="AI136" s="50"/>
      <c r="AJ136" s="50">
        <v>31718.513797716445</v>
      </c>
      <c r="AK136" s="50">
        <v>139.99932519608186</v>
      </c>
      <c r="AL136" s="15">
        <f t="shared" si="16"/>
        <v>-2.328336700850131E-2</v>
      </c>
      <c r="AM136" s="52">
        <f t="shared" si="16"/>
        <v>-2.328336700850131E-2</v>
      </c>
    </row>
    <row r="137" spans="1:39" x14ac:dyDescent="0.2">
      <c r="A137" s="178" t="s">
        <v>321</v>
      </c>
      <c r="B137" s="178" t="s">
        <v>322</v>
      </c>
      <c r="D137" s="61">
        <v>49258</v>
      </c>
      <c r="E137" s="66">
        <v>119.00735309279355</v>
      </c>
      <c r="F137" s="49"/>
      <c r="G137" s="81">
        <v>52185.119230944489</v>
      </c>
      <c r="H137" s="74">
        <v>124.1967270600137</v>
      </c>
      <c r="I137" s="83"/>
      <c r="J137" s="96">
        <f t="shared" si="17"/>
        <v>-5.609107105783484E-2</v>
      </c>
      <c r="K137" s="119">
        <f t="shared" si="17"/>
        <v>-4.178350017800847E-2</v>
      </c>
      <c r="L137" s="96">
        <v>2.7359776000763336E-2</v>
      </c>
      <c r="M137" s="90">
        <f>INDEX('Pace of change parameters'!$E$20:$I$20,1,$B$6)</f>
        <v>1.2019795091496865E-2</v>
      </c>
      <c r="N137" s="101">
        <f>IF(INDEX('Pace of change parameters'!$E$28:$I$28,1,$B$6)=1,(1+L137)*D137,D137)</f>
        <v>50605.687846245601</v>
      </c>
      <c r="O137" s="87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0.58069090527786282</v>
      </c>
      <c r="P137" s="51">
        <v>4.0316950615547187E-2</v>
      </c>
      <c r="Q137" s="51">
        <v>2.4783500178008566E-2</v>
      </c>
      <c r="R137" s="9">
        <f>IF(INDEX('Pace of change parameters'!$E$29:$I$29,1,$B$6)=1,D137*(1+P137),D137)</f>
        <v>51243.932353420627</v>
      </c>
      <c r="S137" s="96">
        <f>IF(P137&lt;INDEX('Pace of change parameters'!$E$22:$I$22,1,$B$6),INDEX('Pace of change parameters'!$E$22:$I$22,1,$B$6),P137)</f>
        <v>4.0316950615547187E-2</v>
      </c>
      <c r="T137" s="125">
        <v>2.4783500178008566E-2</v>
      </c>
      <c r="U137" s="110">
        <f t="shared" ref="U137:U200" si="19">D137*(1+S137)</f>
        <v>51243.932353420627</v>
      </c>
      <c r="V137" s="124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5">
        <f>MIN(S137, S137+(INDEX('Pace of change parameters'!$E$25:$I$25,1,$B$6)-S137)*(1-V137))</f>
        <v>4.0316950615547187E-2</v>
      </c>
      <c r="X137" s="125">
        <v>2.4783500178008566E-2</v>
      </c>
      <c r="Y137" s="101">
        <f t="shared" ref="Y137:Y200" si="20">D137*(1+W137)</f>
        <v>51243.932353420627</v>
      </c>
      <c r="Z137" s="90">
        <v>0</v>
      </c>
      <c r="AA137" s="92">
        <f t="shared" si="15"/>
        <v>53862.037560948018</v>
      </c>
      <c r="AB137" s="92">
        <f>IF(INDEX('Pace of change parameters'!$E$27:$I$27,1,$B$6)=1,MAX(AA137,Y137),Y137)</f>
        <v>51243.932353420627</v>
      </c>
      <c r="AC137" s="90">
        <f t="shared" ref="AC137:AC200" si="21">AB137/D137-1</f>
        <v>4.0316950615547187E-2</v>
      </c>
      <c r="AD137" s="136">
        <v>2.4783500178008566E-2</v>
      </c>
      <c r="AE137" s="50">
        <v>51244</v>
      </c>
      <c r="AF137" s="50">
        <v>121.95693284321266</v>
      </c>
      <c r="AG137" s="15">
        <f t="shared" ref="AG137:AH160" si="22">AE137/D137 - 1</f>
        <v>4.0318323927077904E-2</v>
      </c>
      <c r="AH137" s="15">
        <f t="shared" si="22"/>
        <v>2.4784852983993577E-2</v>
      </c>
      <c r="AI137" s="50"/>
      <c r="AJ137" s="50">
        <v>53862.037560948018</v>
      </c>
      <c r="AK137" s="50">
        <v>128.18766875378842</v>
      </c>
      <c r="AL137" s="15">
        <f t="shared" si="16"/>
        <v>-4.8606359497365026E-2</v>
      </c>
      <c r="AM137" s="52">
        <f t="shared" si="16"/>
        <v>-4.8606359497364804E-2</v>
      </c>
    </row>
    <row r="138" spans="1:39" x14ac:dyDescent="0.2">
      <c r="A138" s="178" t="s">
        <v>323</v>
      </c>
      <c r="B138" s="178" t="s">
        <v>324</v>
      </c>
      <c r="D138" s="61">
        <v>28549</v>
      </c>
      <c r="E138" s="66">
        <v>119.48126018353062</v>
      </c>
      <c r="F138" s="49"/>
      <c r="G138" s="81">
        <v>29506.375360687616</v>
      </c>
      <c r="H138" s="74">
        <v>122.28680062117215</v>
      </c>
      <c r="I138" s="83"/>
      <c r="J138" s="96">
        <f t="shared" si="17"/>
        <v>-3.244638994063509E-2</v>
      </c>
      <c r="K138" s="119">
        <f t="shared" si="17"/>
        <v>-2.2942299768988983E-2</v>
      </c>
      <c r="L138" s="96">
        <v>2.1960667915536192E-2</v>
      </c>
      <c r="M138" s="90">
        <f>INDEX('Pace of change parameters'!$E$20:$I$20,1,$B$6)</f>
        <v>1.2019795091496865E-2</v>
      </c>
      <c r="N138" s="101">
        <f>IF(INDEX('Pace of change parameters'!$E$28:$I$28,1,$B$6)=1,(1+L138)*D138,D138)</f>
        <v>29175.955108320642</v>
      </c>
      <c r="O138" s="87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1">
        <v>2.1960667915536192E-2</v>
      </c>
      <c r="Q138" s="51">
        <v>1.2019795091496865E-2</v>
      </c>
      <c r="R138" s="9">
        <f>IF(INDEX('Pace of change parameters'!$E$29:$I$29,1,$B$6)=1,D138*(1+P138),D138)</f>
        <v>29175.955108320642</v>
      </c>
      <c r="S138" s="96">
        <f>IF(P138&lt;INDEX('Pace of change parameters'!$E$22:$I$22,1,$B$6),INDEX('Pace of change parameters'!$E$22:$I$22,1,$B$6),P138)</f>
        <v>2.1960667915536192E-2</v>
      </c>
      <c r="T138" s="125">
        <v>1.2019795091496865E-2</v>
      </c>
      <c r="U138" s="110">
        <f t="shared" si="19"/>
        <v>29175.955108320642</v>
      </c>
      <c r="V138" s="124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5">
        <f>MIN(S138, S138+(INDEX('Pace of change parameters'!$E$25:$I$25,1,$B$6)-S138)*(1-V138))</f>
        <v>2.1960667915536192E-2</v>
      </c>
      <c r="X138" s="125">
        <v>1.2019795091496865E-2</v>
      </c>
      <c r="Y138" s="101">
        <f t="shared" si="20"/>
        <v>29175.955108320642</v>
      </c>
      <c r="Z138" s="90">
        <v>0</v>
      </c>
      <c r="AA138" s="92">
        <f t="shared" ref="AA138:AA201" si="23">(1+Z138)*AJ138</f>
        <v>30454.534192620707</v>
      </c>
      <c r="AB138" s="92">
        <f>IF(INDEX('Pace of change parameters'!$E$27:$I$27,1,$B$6)=1,MAX(AA138,Y138),Y138)</f>
        <v>29175.955108320642</v>
      </c>
      <c r="AC138" s="90">
        <f t="shared" si="21"/>
        <v>2.1960667915536192E-2</v>
      </c>
      <c r="AD138" s="136">
        <v>1.2019795091496865E-2</v>
      </c>
      <c r="AE138" s="50">
        <v>29176</v>
      </c>
      <c r="AF138" s="50">
        <v>120.91758649816667</v>
      </c>
      <c r="AG138" s="15">
        <f t="shared" si="22"/>
        <v>2.1962240358681662E-2</v>
      </c>
      <c r="AH138" s="15">
        <f t="shared" si="22"/>
        <v>1.2021352239085514E-2</v>
      </c>
      <c r="AI138" s="50"/>
      <c r="AJ138" s="50">
        <v>30454.534192620707</v>
      </c>
      <c r="AK138" s="50">
        <v>126.21636867622665</v>
      </c>
      <c r="AL138" s="15">
        <f t="shared" ref="AL138:AM160" si="24">AE138/AJ138-1</f>
        <v>-4.1981735282311528E-2</v>
      </c>
      <c r="AM138" s="52">
        <f t="shared" si="24"/>
        <v>-4.1981735282311528E-2</v>
      </c>
    </row>
    <row r="139" spans="1:39" x14ac:dyDescent="0.2">
      <c r="A139" s="178" t="s">
        <v>325</v>
      </c>
      <c r="B139" s="178" t="s">
        <v>326</v>
      </c>
      <c r="D139" s="61">
        <v>46687</v>
      </c>
      <c r="E139" s="66">
        <v>124.0368337688605</v>
      </c>
      <c r="F139" s="49"/>
      <c r="G139" s="81">
        <v>49487.086693005476</v>
      </c>
      <c r="H139" s="74">
        <v>130.34135979999064</v>
      </c>
      <c r="I139" s="83"/>
      <c r="J139" s="96">
        <f t="shared" si="17"/>
        <v>-5.65821688064988E-2</v>
      </c>
      <c r="K139" s="119">
        <f t="shared" si="17"/>
        <v>-4.8369343704902756E-2</v>
      </c>
      <c r="L139" s="96">
        <v>2.0829827403399337E-2</v>
      </c>
      <c r="M139" s="90">
        <f>INDEX('Pace of change parameters'!$E$20:$I$20,1,$B$6)</f>
        <v>1.2019795091496865E-2</v>
      </c>
      <c r="N139" s="101">
        <f>IF(INDEX('Pace of change parameters'!$E$28:$I$28,1,$B$6)=1,(1+L139)*D139,D139)</f>
        <v>47659.482151982505</v>
      </c>
      <c r="O139" s="87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0.88031702588543392</v>
      </c>
      <c r="P139" s="51">
        <v>4.0347821485294588E-2</v>
      </c>
      <c r="Q139" s="51">
        <v>3.1369343704902741E-2</v>
      </c>
      <c r="R139" s="9">
        <f>IF(INDEX('Pace of change parameters'!$E$29:$I$29,1,$B$6)=1,D139*(1+P139),D139)</f>
        <v>48570.718741683952</v>
      </c>
      <c r="S139" s="96">
        <f>IF(P139&lt;INDEX('Pace of change parameters'!$E$22:$I$22,1,$B$6),INDEX('Pace of change parameters'!$E$22:$I$22,1,$B$6),P139)</f>
        <v>4.0347821485294588E-2</v>
      </c>
      <c r="T139" s="125">
        <v>3.1369343704902741E-2</v>
      </c>
      <c r="U139" s="110">
        <f t="shared" si="19"/>
        <v>48570.718741683952</v>
      </c>
      <c r="V139" s="124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5">
        <f>MIN(S139, S139+(INDEX('Pace of change parameters'!$E$25:$I$25,1,$B$6)-S139)*(1-V139))</f>
        <v>4.0347821485294588E-2</v>
      </c>
      <c r="X139" s="125">
        <v>3.1369343704902741E-2</v>
      </c>
      <c r="Y139" s="101">
        <f t="shared" si="20"/>
        <v>48570.718741683952</v>
      </c>
      <c r="Z139" s="90">
        <v>0</v>
      </c>
      <c r="AA139" s="92">
        <f t="shared" si="23"/>
        <v>51077.306357096342</v>
      </c>
      <c r="AB139" s="92">
        <f>IF(INDEX('Pace of change parameters'!$E$27:$I$27,1,$B$6)=1,MAX(AA139,Y139),Y139)</f>
        <v>48570.718741683952</v>
      </c>
      <c r="AC139" s="90">
        <f t="shared" si="21"/>
        <v>4.0347821485294588E-2</v>
      </c>
      <c r="AD139" s="136">
        <v>3.1369343704902741E-2</v>
      </c>
      <c r="AE139" s="50">
        <v>48571</v>
      </c>
      <c r="AF139" s="50">
        <v>127.92852863048299</v>
      </c>
      <c r="AG139" s="15">
        <f t="shared" si="22"/>
        <v>4.0353845824319334E-2</v>
      </c>
      <c r="AH139" s="15">
        <f t="shared" si="22"/>
        <v>3.1375316052282942E-2</v>
      </c>
      <c r="AI139" s="50"/>
      <c r="AJ139" s="50">
        <v>51077.306357096342</v>
      </c>
      <c r="AK139" s="50">
        <v>134.5297533234183</v>
      </c>
      <c r="AL139" s="15">
        <f t="shared" si="24"/>
        <v>-4.906888275536736E-2</v>
      </c>
      <c r="AM139" s="52">
        <f t="shared" si="24"/>
        <v>-4.9068882755367471E-2</v>
      </c>
    </row>
    <row r="140" spans="1:39" x14ac:dyDescent="0.2">
      <c r="A140" s="178" t="s">
        <v>327</v>
      </c>
      <c r="B140" s="178" t="s">
        <v>328</v>
      </c>
      <c r="D140" s="61">
        <v>42165</v>
      </c>
      <c r="E140" s="66">
        <v>121.28027676533149</v>
      </c>
      <c r="F140" s="49"/>
      <c r="G140" s="81">
        <v>44639.037400532565</v>
      </c>
      <c r="H140" s="74">
        <v>126.9772441124499</v>
      </c>
      <c r="I140" s="83"/>
      <c r="J140" s="96">
        <f t="shared" si="17"/>
        <v>-5.5423179902688635E-2</v>
      </c>
      <c r="K140" s="119">
        <f t="shared" si="17"/>
        <v>-4.4866049715752365E-2</v>
      </c>
      <c r="L140" s="96">
        <v>2.3330706497767473E-2</v>
      </c>
      <c r="M140" s="90">
        <f>INDEX('Pace of change parameters'!$E$20:$I$20,1,$B$6)</f>
        <v>1.2019795091496865E-2</v>
      </c>
      <c r="N140" s="101">
        <f>IF(INDEX('Pace of change parameters'!$E$28:$I$28,1,$B$6)=1,(1+L140)*D140,D140)</f>
        <v>43148.739239478367</v>
      </c>
      <c r="O140" s="87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0.72093297993438243</v>
      </c>
      <c r="P140" s="51">
        <v>3.9354067916816504E-2</v>
      </c>
      <c r="Q140" s="51">
        <v>2.786604971575235E-2</v>
      </c>
      <c r="R140" s="9">
        <f>IF(INDEX('Pace of change parameters'!$E$29:$I$29,1,$B$6)=1,D140*(1+P140),D140)</f>
        <v>43824.36427371257</v>
      </c>
      <c r="S140" s="96">
        <f>IF(P140&lt;INDEX('Pace of change parameters'!$E$22:$I$22,1,$B$6),INDEX('Pace of change parameters'!$E$22:$I$22,1,$B$6),P140)</f>
        <v>3.9354067916816504E-2</v>
      </c>
      <c r="T140" s="125">
        <v>2.786604971575235E-2</v>
      </c>
      <c r="U140" s="110">
        <f t="shared" si="19"/>
        <v>43824.36427371257</v>
      </c>
      <c r="V140" s="124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5">
        <f>MIN(S140, S140+(INDEX('Pace of change parameters'!$E$25:$I$25,1,$B$6)-S140)*(1-V140))</f>
        <v>3.9354067916816504E-2</v>
      </c>
      <c r="X140" s="125">
        <v>2.786604971575235E-2</v>
      </c>
      <c r="Y140" s="101">
        <f t="shared" si="20"/>
        <v>43824.36427371257</v>
      </c>
      <c r="Z140" s="90">
        <v>0</v>
      </c>
      <c r="AA140" s="92">
        <f t="shared" si="23"/>
        <v>46073.469689925099</v>
      </c>
      <c r="AB140" s="92">
        <f>IF(INDEX('Pace of change parameters'!$E$27:$I$27,1,$B$6)=1,MAX(AA140,Y140),Y140)</f>
        <v>43824.36427371257</v>
      </c>
      <c r="AC140" s="90">
        <f t="shared" si="21"/>
        <v>3.9354067916816504E-2</v>
      </c>
      <c r="AD140" s="136">
        <v>2.786604971575235E-2</v>
      </c>
      <c r="AE140" s="50">
        <v>43824</v>
      </c>
      <c r="AF140" s="50">
        <v>124.65884279838022</v>
      </c>
      <c r="AG140" s="15">
        <f t="shared" si="22"/>
        <v>3.9345428673070115E-2</v>
      </c>
      <c r="AH140" s="15">
        <f t="shared" si="22"/>
        <v>2.7857505961880413E-2</v>
      </c>
      <c r="AI140" s="50"/>
      <c r="AJ140" s="50">
        <v>46073.469689925099</v>
      </c>
      <c r="AK140" s="50">
        <v>131.05753503222684</v>
      </c>
      <c r="AL140" s="15">
        <f t="shared" si="24"/>
        <v>-4.8823535649996641E-2</v>
      </c>
      <c r="AM140" s="52">
        <f t="shared" si="24"/>
        <v>-4.8823535649996641E-2</v>
      </c>
    </row>
    <row r="141" spans="1:39" x14ac:dyDescent="0.2">
      <c r="A141" s="178" t="s">
        <v>329</v>
      </c>
      <c r="B141" s="178" t="s">
        <v>330</v>
      </c>
      <c r="D141" s="61">
        <v>36752</v>
      </c>
      <c r="E141" s="66">
        <v>137.5175859195748</v>
      </c>
      <c r="F141" s="49"/>
      <c r="G141" s="81">
        <v>38227.664074593515</v>
      </c>
      <c r="H141" s="74">
        <v>141.33353167316557</v>
      </c>
      <c r="I141" s="83"/>
      <c r="J141" s="96">
        <f t="shared" si="17"/>
        <v>-3.8601994401595063E-2</v>
      </c>
      <c r="K141" s="119">
        <f t="shared" si="17"/>
        <v>-2.6999578291266091E-2</v>
      </c>
      <c r="L141" s="96">
        <v>2.4233128909713963E-2</v>
      </c>
      <c r="M141" s="90">
        <f>INDEX('Pace of change parameters'!$E$20:$I$20,1,$B$6)</f>
        <v>1.2019795091496865E-2</v>
      </c>
      <c r="N141" s="101">
        <f>IF(INDEX('Pace of change parameters'!$E$28:$I$28,1,$B$6)=1,(1+L141)*D141,D141)</f>
        <v>37642.615953689805</v>
      </c>
      <c r="O141" s="87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1">
        <v>2.4233128909713963E-2</v>
      </c>
      <c r="Q141" s="51">
        <v>1.2019795091496865E-2</v>
      </c>
      <c r="R141" s="9">
        <f>IF(INDEX('Pace of change parameters'!$E$29:$I$29,1,$B$6)=1,D141*(1+P141),D141)</f>
        <v>37642.615953689805</v>
      </c>
      <c r="S141" s="96">
        <f>IF(P141&lt;INDEX('Pace of change parameters'!$E$22:$I$22,1,$B$6),INDEX('Pace of change parameters'!$E$22:$I$22,1,$B$6),P141)</f>
        <v>2.4233128909713963E-2</v>
      </c>
      <c r="T141" s="125">
        <v>1.2019795091496865E-2</v>
      </c>
      <c r="U141" s="110">
        <f t="shared" si="19"/>
        <v>37642.615953689805</v>
      </c>
      <c r="V141" s="124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5">
        <f>MIN(S141, S141+(INDEX('Pace of change parameters'!$E$25:$I$25,1,$B$6)-S141)*(1-V141))</f>
        <v>2.4233128909713963E-2</v>
      </c>
      <c r="X141" s="125">
        <v>1.2019795091496865E-2</v>
      </c>
      <c r="Y141" s="101">
        <f t="shared" si="20"/>
        <v>37642.615953689805</v>
      </c>
      <c r="Z141" s="90">
        <v>0</v>
      </c>
      <c r="AA141" s="92">
        <f t="shared" si="23"/>
        <v>39456.073083610223</v>
      </c>
      <c r="AB141" s="92">
        <f>IF(INDEX('Pace of change parameters'!$E$27:$I$27,1,$B$6)=1,MAX(AA141,Y141),Y141)</f>
        <v>37642.615953689805</v>
      </c>
      <c r="AC141" s="90">
        <f t="shared" si="21"/>
        <v>2.4233128909713963E-2</v>
      </c>
      <c r="AD141" s="136">
        <v>1.2019795091496865E-2</v>
      </c>
      <c r="AE141" s="50">
        <v>37643</v>
      </c>
      <c r="AF141" s="50">
        <v>139.17193900186123</v>
      </c>
      <c r="AG141" s="15">
        <f t="shared" si="22"/>
        <v>2.4243578580757541E-2</v>
      </c>
      <c r="AH141" s="15">
        <f t="shared" si="22"/>
        <v>1.203012015680649E-2</v>
      </c>
      <c r="AI141" s="50"/>
      <c r="AJ141" s="50">
        <v>39456.073083610223</v>
      </c>
      <c r="AK141" s="50">
        <v>145.87514800746968</v>
      </c>
      <c r="AL141" s="15">
        <f t="shared" si="24"/>
        <v>-4.5951686062832287E-2</v>
      </c>
      <c r="AM141" s="52">
        <f t="shared" si="24"/>
        <v>-4.5951686062832287E-2</v>
      </c>
    </row>
    <row r="142" spans="1:39" x14ac:dyDescent="0.2">
      <c r="A142" s="178" t="s">
        <v>331</v>
      </c>
      <c r="B142" s="178" t="s">
        <v>332</v>
      </c>
      <c r="D142" s="61">
        <v>28451</v>
      </c>
      <c r="E142" s="66">
        <v>131.72507614985648</v>
      </c>
      <c r="F142" s="49"/>
      <c r="G142" s="81">
        <v>29983.763565902846</v>
      </c>
      <c r="H142" s="74">
        <v>137.26859593738186</v>
      </c>
      <c r="I142" s="83"/>
      <c r="J142" s="96">
        <f t="shared" si="17"/>
        <v>-5.1119785631110193E-2</v>
      </c>
      <c r="K142" s="119">
        <f t="shared" si="17"/>
        <v>-4.0384472134137539E-2</v>
      </c>
      <c r="L142" s="96">
        <v>2.3469448694691808E-2</v>
      </c>
      <c r="M142" s="90">
        <f>INDEX('Pace of change parameters'!$E$20:$I$20,1,$B$6)</f>
        <v>1.2019795091496865E-2</v>
      </c>
      <c r="N142" s="101">
        <f>IF(INDEX('Pace of change parameters'!$E$28:$I$28,1,$B$6)=1,(1+L142)*D142,D142)</f>
        <v>29118.729284812678</v>
      </c>
      <c r="O142" s="87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0.51704145115791</v>
      </c>
      <c r="P142" s="51">
        <v>3.496270189372952E-2</v>
      </c>
      <c r="Q142" s="51">
        <v>2.3384472134137635E-2</v>
      </c>
      <c r="R142" s="9">
        <f>IF(INDEX('Pace of change parameters'!$E$29:$I$29,1,$B$6)=1,D142*(1+P142),D142)</f>
        <v>29445.7238315785</v>
      </c>
      <c r="S142" s="96">
        <f>IF(P142&lt;INDEX('Pace of change parameters'!$E$22:$I$22,1,$B$6),INDEX('Pace of change parameters'!$E$22:$I$22,1,$B$6),P142)</f>
        <v>3.496270189372952E-2</v>
      </c>
      <c r="T142" s="125">
        <v>2.3384472134137635E-2</v>
      </c>
      <c r="U142" s="110">
        <f t="shared" si="19"/>
        <v>29445.7238315785</v>
      </c>
      <c r="V142" s="124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5">
        <f>MIN(S142, S142+(INDEX('Pace of change parameters'!$E$25:$I$25,1,$B$6)-S142)*(1-V142))</f>
        <v>3.496270189372952E-2</v>
      </c>
      <c r="X142" s="125">
        <v>2.3384472134137635E-2</v>
      </c>
      <c r="Y142" s="101">
        <f t="shared" si="20"/>
        <v>29445.7238315785</v>
      </c>
      <c r="Z142" s="90">
        <v>0</v>
      </c>
      <c r="AA142" s="92">
        <f t="shared" si="23"/>
        <v>30947.262806052891</v>
      </c>
      <c r="AB142" s="92">
        <f>IF(INDEX('Pace of change parameters'!$E$27:$I$27,1,$B$6)=1,MAX(AA142,Y142),Y142)</f>
        <v>29445.7238315785</v>
      </c>
      <c r="AC142" s="90">
        <f t="shared" si="21"/>
        <v>3.496270189372952E-2</v>
      </c>
      <c r="AD142" s="136">
        <v>2.3384472134137635E-2</v>
      </c>
      <c r="AE142" s="50">
        <v>29446</v>
      </c>
      <c r="AF142" s="50">
        <v>134.80666184843687</v>
      </c>
      <c r="AG142" s="15">
        <f t="shared" si="22"/>
        <v>3.4972408702681701E-2</v>
      </c>
      <c r="AH142" s="15">
        <f t="shared" si="22"/>
        <v>2.3394070352061425E-2</v>
      </c>
      <c r="AI142" s="50"/>
      <c r="AJ142" s="50">
        <v>30947.262806052891</v>
      </c>
      <c r="AK142" s="50">
        <v>141.67958949365888</v>
      </c>
      <c r="AL142" s="15">
        <f t="shared" si="24"/>
        <v>-4.8510358265328235E-2</v>
      </c>
      <c r="AM142" s="52">
        <f t="shared" si="24"/>
        <v>-4.8510358265328124E-2</v>
      </c>
    </row>
    <row r="143" spans="1:39" x14ac:dyDescent="0.2">
      <c r="A143" s="178" t="s">
        <v>333</v>
      </c>
      <c r="B143" s="178" t="s">
        <v>334</v>
      </c>
      <c r="D143" s="61">
        <v>43963</v>
      </c>
      <c r="E143" s="66">
        <v>143.61772108702257</v>
      </c>
      <c r="F143" s="49"/>
      <c r="G143" s="81">
        <v>46518.564326008607</v>
      </c>
      <c r="H143" s="74">
        <v>149.96985604847907</v>
      </c>
      <c r="I143" s="83"/>
      <c r="J143" s="96">
        <f t="shared" si="17"/>
        <v>-5.4936440172548173E-2</v>
      </c>
      <c r="K143" s="119">
        <f t="shared" si="17"/>
        <v>-4.2356078273510622E-2</v>
      </c>
      <c r="L143" s="96">
        <v>2.5491455424655252E-2</v>
      </c>
      <c r="M143" s="90">
        <f>INDEX('Pace of change parameters'!$E$20:$I$20,1,$B$6)</f>
        <v>1.2019795091496865E-2</v>
      </c>
      <c r="N143" s="101">
        <f>IF(INDEX('Pace of change parameters'!$E$28:$I$28,1,$B$6)=1,(1+L143)*D143,D143)</f>
        <v>45083.680854834121</v>
      </c>
      <c r="O143" s="87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0.60674062127849249</v>
      </c>
      <c r="P143" s="51">
        <v>3.900526663330095E-2</v>
      </c>
      <c r="Q143" s="51">
        <v>2.5356078273510718E-2</v>
      </c>
      <c r="R143" s="9">
        <f>IF(INDEX('Pace of change parameters'!$E$29:$I$29,1,$B$6)=1,D143*(1+P143),D143)</f>
        <v>45677.788536999811</v>
      </c>
      <c r="S143" s="96">
        <f>IF(P143&lt;INDEX('Pace of change parameters'!$E$22:$I$22,1,$B$6),INDEX('Pace of change parameters'!$E$22:$I$22,1,$B$6),P143)</f>
        <v>3.900526663330095E-2</v>
      </c>
      <c r="T143" s="125">
        <v>2.5356078273510718E-2</v>
      </c>
      <c r="U143" s="110">
        <f t="shared" si="19"/>
        <v>45677.788536999811</v>
      </c>
      <c r="V143" s="124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5">
        <f>MIN(S143, S143+(INDEX('Pace of change parameters'!$E$25:$I$25,1,$B$6)-S143)*(1-V143))</f>
        <v>3.900526663330095E-2</v>
      </c>
      <c r="X143" s="125">
        <v>2.5356078273510718E-2</v>
      </c>
      <c r="Y143" s="101">
        <f t="shared" si="20"/>
        <v>45677.788536999811</v>
      </c>
      <c r="Z143" s="90">
        <v>0</v>
      </c>
      <c r="AA143" s="92">
        <f t="shared" si="23"/>
        <v>48013.393395163541</v>
      </c>
      <c r="AB143" s="92">
        <f>IF(INDEX('Pace of change parameters'!$E$27:$I$27,1,$B$6)=1,MAX(AA143,Y143),Y143)</f>
        <v>45677.788536999811</v>
      </c>
      <c r="AC143" s="90">
        <f t="shared" si="21"/>
        <v>3.900526663330095E-2</v>
      </c>
      <c r="AD143" s="136">
        <v>2.5356078273510718E-2</v>
      </c>
      <c r="AE143" s="50">
        <v>45678</v>
      </c>
      <c r="AF143" s="50">
        <v>147.25998499382749</v>
      </c>
      <c r="AG143" s="15">
        <f t="shared" si="22"/>
        <v>3.9010076655369375E-2</v>
      </c>
      <c r="AH143" s="15">
        <f t="shared" si="22"/>
        <v>2.5360825107355378E-2</v>
      </c>
      <c r="AI143" s="50"/>
      <c r="AJ143" s="50">
        <v>48013.393395163541</v>
      </c>
      <c r="AK143" s="50">
        <v>154.78899231302859</v>
      </c>
      <c r="AL143" s="15">
        <f t="shared" si="24"/>
        <v>-4.8640456964634926E-2</v>
      </c>
      <c r="AM143" s="52">
        <f t="shared" si="24"/>
        <v>-4.8640456964635148E-2</v>
      </c>
    </row>
    <row r="144" spans="1:39" x14ac:dyDescent="0.2">
      <c r="A144" s="178" t="s">
        <v>335</v>
      </c>
      <c r="B144" s="178" t="s">
        <v>336</v>
      </c>
      <c r="D144" s="61">
        <v>50382</v>
      </c>
      <c r="E144" s="66">
        <v>123.16128590483341</v>
      </c>
      <c r="F144" s="49"/>
      <c r="G144" s="81">
        <v>52992.803342276435</v>
      </c>
      <c r="H144" s="74">
        <v>128.11600870008925</v>
      </c>
      <c r="I144" s="83"/>
      <c r="J144" s="96">
        <f t="shared" si="17"/>
        <v>-4.9267130206595344E-2</v>
      </c>
      <c r="K144" s="119">
        <f t="shared" si="17"/>
        <v>-3.8673721149513063E-2</v>
      </c>
      <c r="L144" s="96">
        <v>2.3296085208192263E-2</v>
      </c>
      <c r="M144" s="90">
        <f>INDEX('Pace of change parameters'!$E$20:$I$20,1,$B$6)</f>
        <v>1.2019795091496865E-2</v>
      </c>
      <c r="N144" s="101">
        <f>IF(INDEX('Pace of change parameters'!$E$28:$I$28,1,$B$6)=1,(1+L144)*D144,D144)</f>
        <v>51555.703364959139</v>
      </c>
      <c r="O144" s="87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0.43921001183576502</v>
      </c>
      <c r="P144" s="51">
        <v>3.3057578797518694E-2</v>
      </c>
      <c r="Q144" s="51">
        <v>2.1673721149513048E-2</v>
      </c>
      <c r="R144" s="9">
        <f>IF(INDEX('Pace of change parameters'!$E$29:$I$29,1,$B$6)=1,D144*(1+P144),D144)</f>
        <v>52047.506934976584</v>
      </c>
      <c r="S144" s="96">
        <f>IF(P144&lt;INDEX('Pace of change parameters'!$E$22:$I$22,1,$B$6),INDEX('Pace of change parameters'!$E$22:$I$22,1,$B$6),P144)</f>
        <v>3.3057578797518694E-2</v>
      </c>
      <c r="T144" s="125">
        <v>2.1673721149513048E-2</v>
      </c>
      <c r="U144" s="110">
        <f t="shared" si="19"/>
        <v>52047.506934976584</v>
      </c>
      <c r="V144" s="124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5">
        <f>MIN(S144, S144+(INDEX('Pace of change parameters'!$E$25:$I$25,1,$B$6)-S144)*(1-V144))</f>
        <v>3.3057578797518694E-2</v>
      </c>
      <c r="X144" s="125">
        <v>2.1673721149513048E-2</v>
      </c>
      <c r="Y144" s="101">
        <f t="shared" si="20"/>
        <v>52047.506934976584</v>
      </c>
      <c r="Z144" s="90">
        <v>0</v>
      </c>
      <c r="AA144" s="92">
        <f t="shared" si="23"/>
        <v>54695.67581995856</v>
      </c>
      <c r="AB144" s="92">
        <f>IF(INDEX('Pace of change parameters'!$E$27:$I$27,1,$B$6)=1,MAX(AA144,Y144),Y144)</f>
        <v>52047.506934976584</v>
      </c>
      <c r="AC144" s="90">
        <f t="shared" si="21"/>
        <v>3.3057578797518694E-2</v>
      </c>
      <c r="AD144" s="136">
        <v>2.1673721149513048E-2</v>
      </c>
      <c r="AE144" s="50">
        <v>52048</v>
      </c>
      <c r="AF144" s="50">
        <v>125.83184131160174</v>
      </c>
      <c r="AG144" s="15">
        <f t="shared" si="22"/>
        <v>3.3067365328887321E-2</v>
      </c>
      <c r="AH144" s="15">
        <f t="shared" si="22"/>
        <v>2.1683399837444606E-2</v>
      </c>
      <c r="AI144" s="50"/>
      <c r="AJ144" s="50">
        <v>54695.67581995856</v>
      </c>
      <c r="AK144" s="50">
        <v>132.23289271841065</v>
      </c>
      <c r="AL144" s="15">
        <f t="shared" si="24"/>
        <v>-4.8407406623402927E-2</v>
      </c>
      <c r="AM144" s="52">
        <f t="shared" si="24"/>
        <v>-4.8407406623402927E-2</v>
      </c>
    </row>
    <row r="145" spans="1:39" x14ac:dyDescent="0.2">
      <c r="A145" s="178" t="s">
        <v>337</v>
      </c>
      <c r="B145" s="178" t="s">
        <v>338</v>
      </c>
      <c r="D145" s="61">
        <v>53017</v>
      </c>
      <c r="E145" s="66">
        <v>121.82603769544791</v>
      </c>
      <c r="F145" s="49"/>
      <c r="G145" s="81">
        <v>56306.41933506052</v>
      </c>
      <c r="H145" s="74">
        <v>128.0924112642748</v>
      </c>
      <c r="I145" s="83"/>
      <c r="J145" s="96">
        <f t="shared" si="17"/>
        <v>-5.8419970118971598E-2</v>
      </c>
      <c r="K145" s="119">
        <f t="shared" si="17"/>
        <v>-4.8920724553294437E-2</v>
      </c>
      <c r="L145" s="96">
        <v>2.2229680864154222E-2</v>
      </c>
      <c r="M145" s="90">
        <f>INDEX('Pace of change parameters'!$E$20:$I$20,1,$B$6)</f>
        <v>1.2019795091496865E-2</v>
      </c>
      <c r="N145" s="101">
        <f>IF(INDEX('Pace of change parameters'!$E$28:$I$28,1,$B$6)=1,(1+L145)*D145,D145)</f>
        <v>54195.550990374868</v>
      </c>
      <c r="O145" s="87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0.90540236292787324</v>
      </c>
      <c r="P145" s="51">
        <v>4.2331383292607327E-2</v>
      </c>
      <c r="Q145" s="51">
        <v>3.1920724553294422E-2</v>
      </c>
      <c r="R145" s="9">
        <f>IF(INDEX('Pace of change parameters'!$E$29:$I$29,1,$B$6)=1,D145*(1+P145),D145)</f>
        <v>55261.282948024163</v>
      </c>
      <c r="S145" s="96">
        <f>IF(P145&lt;INDEX('Pace of change parameters'!$E$22:$I$22,1,$B$6),INDEX('Pace of change parameters'!$E$22:$I$22,1,$B$6),P145)</f>
        <v>4.2331383292607327E-2</v>
      </c>
      <c r="T145" s="125">
        <v>3.1920724553294422E-2</v>
      </c>
      <c r="U145" s="110">
        <f t="shared" si="19"/>
        <v>55261.282948024163</v>
      </c>
      <c r="V145" s="124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5">
        <f>MIN(S145, S145+(INDEX('Pace of change parameters'!$E$25:$I$25,1,$B$6)-S145)*(1-V145))</f>
        <v>4.2331383292607327E-2</v>
      </c>
      <c r="X145" s="125">
        <v>3.1920724553294422E-2</v>
      </c>
      <c r="Y145" s="101">
        <f t="shared" si="20"/>
        <v>55261.282948024163</v>
      </c>
      <c r="Z145" s="90">
        <v>0</v>
      </c>
      <c r="AA145" s="92">
        <f t="shared" si="23"/>
        <v>58115.771657548627</v>
      </c>
      <c r="AB145" s="92">
        <f>IF(INDEX('Pace of change parameters'!$E$27:$I$27,1,$B$6)=1,MAX(AA145,Y145),Y145)</f>
        <v>55261.282948024163</v>
      </c>
      <c r="AC145" s="90">
        <f t="shared" si="21"/>
        <v>4.2331383292607327E-2</v>
      </c>
      <c r="AD145" s="136">
        <v>3.1920724553294422E-2</v>
      </c>
      <c r="AE145" s="50">
        <v>55261</v>
      </c>
      <c r="AF145" s="50">
        <v>125.71416940497022</v>
      </c>
      <c r="AG145" s="15">
        <f t="shared" si="22"/>
        <v>4.2326046362487491E-2</v>
      </c>
      <c r="AH145" s="15">
        <f t="shared" si="22"/>
        <v>3.1915440927679395E-2</v>
      </c>
      <c r="AI145" s="50"/>
      <c r="AJ145" s="50">
        <v>58115.771657548627</v>
      </c>
      <c r="AK145" s="50">
        <v>132.2085370018211</v>
      </c>
      <c r="AL145" s="15">
        <f t="shared" si="24"/>
        <v>-4.9122150082951177E-2</v>
      </c>
      <c r="AM145" s="52">
        <f t="shared" si="24"/>
        <v>-4.9122150082951288E-2</v>
      </c>
    </row>
    <row r="146" spans="1:39" x14ac:dyDescent="0.2">
      <c r="A146" s="178" t="s">
        <v>339</v>
      </c>
      <c r="B146" s="178" t="s">
        <v>340</v>
      </c>
      <c r="D146" s="61">
        <v>40976</v>
      </c>
      <c r="E146" s="66">
        <v>122.78949790585526</v>
      </c>
      <c r="F146" s="49"/>
      <c r="G146" s="81">
        <v>43212.72075491603</v>
      </c>
      <c r="H146" s="74">
        <v>127.70015191453533</v>
      </c>
      <c r="I146" s="83"/>
      <c r="J146" s="96">
        <f t="shared" si="17"/>
        <v>-5.1760701845221635E-2</v>
      </c>
      <c r="K146" s="119">
        <f t="shared" si="17"/>
        <v>-3.8454566694380854E-2</v>
      </c>
      <c r="L146" s="96">
        <v>2.62209278593728E-2</v>
      </c>
      <c r="M146" s="90">
        <f>INDEX('Pace of change parameters'!$E$20:$I$20,1,$B$6)</f>
        <v>1.2019795091496865E-2</v>
      </c>
      <c r="N146" s="101">
        <f>IF(INDEX('Pace of change parameters'!$E$28:$I$28,1,$B$6)=1,(1+L146)*D146,D146)</f>
        <v>42050.42873996566</v>
      </c>
      <c r="O146" s="87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0.42923947443429483</v>
      </c>
      <c r="P146" s="51">
        <v>3.5788092568416419E-2</v>
      </c>
      <c r="Q146" s="51">
        <v>2.1454566694380839E-2</v>
      </c>
      <c r="R146" s="9">
        <f>IF(INDEX('Pace of change parameters'!$E$29:$I$29,1,$B$6)=1,D146*(1+P146),D146)</f>
        <v>42442.452881083431</v>
      </c>
      <c r="S146" s="96">
        <f>IF(P146&lt;INDEX('Pace of change parameters'!$E$22:$I$22,1,$B$6),INDEX('Pace of change parameters'!$E$22:$I$22,1,$B$6),P146)</f>
        <v>3.5788092568416419E-2</v>
      </c>
      <c r="T146" s="125">
        <v>2.1454566694380839E-2</v>
      </c>
      <c r="U146" s="110">
        <f t="shared" si="19"/>
        <v>42442.452881083431</v>
      </c>
      <c r="V146" s="124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5">
        <f>MIN(S146, S146+(INDEX('Pace of change parameters'!$E$25:$I$25,1,$B$6)-S146)*(1-V146))</f>
        <v>3.5788092568416419E-2</v>
      </c>
      <c r="X146" s="125">
        <v>2.1454566694380839E-2</v>
      </c>
      <c r="Y146" s="101">
        <f t="shared" si="20"/>
        <v>42442.452881083431</v>
      </c>
      <c r="Z146" s="90">
        <v>0</v>
      </c>
      <c r="AA146" s="92">
        <f t="shared" si="23"/>
        <v>44601.319738518097</v>
      </c>
      <c r="AB146" s="92">
        <f>IF(INDEX('Pace of change parameters'!$E$27:$I$27,1,$B$6)=1,MAX(AA146,Y146),Y146)</f>
        <v>42442.452881083431</v>
      </c>
      <c r="AC146" s="90">
        <f t="shared" si="21"/>
        <v>3.5788092568416419E-2</v>
      </c>
      <c r="AD146" s="136">
        <v>2.1454566694380839E-2</v>
      </c>
      <c r="AE146" s="50">
        <v>42442</v>
      </c>
      <c r="AF146" s="50">
        <v>125.422555045672</v>
      </c>
      <c r="AG146" s="15">
        <f t="shared" si="22"/>
        <v>3.5777040218664569E-2</v>
      </c>
      <c r="AH146" s="15">
        <f t="shared" si="22"/>
        <v>2.144366729014191E-2</v>
      </c>
      <c r="AI146" s="50"/>
      <c r="AJ146" s="50">
        <v>44601.319738518097</v>
      </c>
      <c r="AK146" s="50">
        <v>131.8036727772938</v>
      </c>
      <c r="AL146" s="15">
        <f t="shared" si="24"/>
        <v>-4.841380818274954E-2</v>
      </c>
      <c r="AM146" s="52">
        <f t="shared" si="24"/>
        <v>-4.8413808182749651E-2</v>
      </c>
    </row>
    <row r="147" spans="1:39" x14ac:dyDescent="0.2">
      <c r="A147" s="178" t="s">
        <v>341</v>
      </c>
      <c r="B147" s="178" t="s">
        <v>342</v>
      </c>
      <c r="D147" s="61">
        <v>37603</v>
      </c>
      <c r="E147" s="66">
        <v>128.54461446671465</v>
      </c>
      <c r="F147" s="49"/>
      <c r="G147" s="81">
        <v>39689.011068543034</v>
      </c>
      <c r="H147" s="74">
        <v>134.14013132982672</v>
      </c>
      <c r="I147" s="83"/>
      <c r="J147" s="96">
        <f t="shared" si="17"/>
        <v>-5.2558907677001221E-2</v>
      </c>
      <c r="K147" s="119">
        <f t="shared" si="17"/>
        <v>-4.1713965892531402E-2</v>
      </c>
      <c r="L147" s="96">
        <v>2.3603940904286524E-2</v>
      </c>
      <c r="M147" s="90">
        <f>INDEX('Pace of change parameters'!$E$20:$I$20,1,$B$6)</f>
        <v>1.2019795091496865E-2</v>
      </c>
      <c r="N147" s="101">
        <f>IF(INDEX('Pace of change parameters'!$E$28:$I$28,1,$B$6)=1,(1+L147)*D147,D147)</f>
        <v>38490.578989823887</v>
      </c>
      <c r="O147" s="87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0.57752740949761339</v>
      </c>
      <c r="P147" s="51">
        <v>3.6443416299406062E-2</v>
      </c>
      <c r="Q147" s="51">
        <v>2.4713965892531498E-2</v>
      </c>
      <c r="R147" s="9">
        <f>IF(INDEX('Pace of change parameters'!$E$29:$I$29,1,$B$6)=1,D147*(1+P147),D147)</f>
        <v>38973.381783106568</v>
      </c>
      <c r="S147" s="96">
        <f>IF(P147&lt;INDEX('Pace of change parameters'!$E$22:$I$22,1,$B$6),INDEX('Pace of change parameters'!$E$22:$I$22,1,$B$6),P147)</f>
        <v>3.6443416299406062E-2</v>
      </c>
      <c r="T147" s="125">
        <v>2.4713965892531498E-2</v>
      </c>
      <c r="U147" s="110">
        <f t="shared" si="19"/>
        <v>38973.381783106568</v>
      </c>
      <c r="V147" s="124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5">
        <f>MIN(S147, S147+(INDEX('Pace of change parameters'!$E$25:$I$25,1,$B$6)-S147)*(1-V147))</f>
        <v>3.6443416299406062E-2</v>
      </c>
      <c r="X147" s="125">
        <v>2.4713965892531498E-2</v>
      </c>
      <c r="Y147" s="101">
        <f t="shared" si="20"/>
        <v>38973.381783106568</v>
      </c>
      <c r="Z147" s="90">
        <v>0</v>
      </c>
      <c r="AA147" s="92">
        <f t="shared" si="23"/>
        <v>40964.379049710493</v>
      </c>
      <c r="AB147" s="92">
        <f>IF(INDEX('Pace of change parameters'!$E$27:$I$27,1,$B$6)=1,MAX(AA147,Y147),Y147)</f>
        <v>38973.381783106568</v>
      </c>
      <c r="AC147" s="90">
        <f t="shared" si="21"/>
        <v>3.6443416299406062E-2</v>
      </c>
      <c r="AD147" s="136">
        <v>2.4713965892531498E-2</v>
      </c>
      <c r="AE147" s="50">
        <v>38973</v>
      </c>
      <c r="AF147" s="50">
        <v>131.72017134135282</v>
      </c>
      <c r="AG147" s="15">
        <f t="shared" si="22"/>
        <v>3.6433263303459862E-2</v>
      </c>
      <c r="AH147" s="15">
        <f t="shared" si="22"/>
        <v>2.4703927798238823E-2</v>
      </c>
      <c r="AI147" s="50"/>
      <c r="AJ147" s="50">
        <v>40964.379049710493</v>
      </c>
      <c r="AK147" s="50">
        <v>138.4505947019729</v>
      </c>
      <c r="AL147" s="15">
        <f t="shared" si="24"/>
        <v>-4.8612455404094979E-2</v>
      </c>
      <c r="AM147" s="52">
        <f t="shared" si="24"/>
        <v>-4.8612455404094979E-2</v>
      </c>
    </row>
    <row r="148" spans="1:39" x14ac:dyDescent="0.2">
      <c r="A148" s="178" t="s">
        <v>343</v>
      </c>
      <c r="B148" s="178" t="s">
        <v>344</v>
      </c>
      <c r="D148" s="61">
        <v>27245</v>
      </c>
      <c r="E148" s="66">
        <v>128.99942430741274</v>
      </c>
      <c r="F148" s="49"/>
      <c r="G148" s="81">
        <v>28768.227022982202</v>
      </c>
      <c r="H148" s="74">
        <v>135.71520259034477</v>
      </c>
      <c r="I148" s="83"/>
      <c r="J148" s="96">
        <f t="shared" si="17"/>
        <v>-5.2948241188632728E-2</v>
      </c>
      <c r="K148" s="119">
        <f t="shared" si="17"/>
        <v>-4.9484347772029369E-2</v>
      </c>
      <c r="L148" s="96">
        <v>1.5721312641170604E-2</v>
      </c>
      <c r="M148" s="90">
        <f>INDEX('Pace of change parameters'!$E$20:$I$20,1,$B$6)</f>
        <v>1.2019795091496865E-2</v>
      </c>
      <c r="N148" s="101">
        <f>IF(INDEX('Pace of change parameters'!$E$28:$I$28,1,$B$6)=1,(1+L148)*D148,D148)</f>
        <v>27673.327162908692</v>
      </c>
      <c r="O148" s="87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0.93104467250056022</v>
      </c>
      <c r="P148" s="51">
        <v>3.626071553832988E-2</v>
      </c>
      <c r="Q148" s="51">
        <v>3.2484347772029354E-2</v>
      </c>
      <c r="R148" s="9">
        <f>IF(INDEX('Pace of change parameters'!$E$29:$I$29,1,$B$6)=1,D148*(1+P148),D148)</f>
        <v>28232.923194841798</v>
      </c>
      <c r="S148" s="96">
        <f>IF(P148&lt;INDEX('Pace of change parameters'!$E$22:$I$22,1,$B$6),INDEX('Pace of change parameters'!$E$22:$I$22,1,$B$6),P148)</f>
        <v>3.626071553832988E-2</v>
      </c>
      <c r="T148" s="125">
        <v>3.2484347772029354E-2</v>
      </c>
      <c r="U148" s="110">
        <f t="shared" si="19"/>
        <v>28232.923194841798</v>
      </c>
      <c r="V148" s="124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5">
        <f>MIN(S148, S148+(INDEX('Pace of change parameters'!$E$25:$I$25,1,$B$6)-S148)*(1-V148))</f>
        <v>3.626071553832988E-2</v>
      </c>
      <c r="X148" s="125">
        <v>3.2484347772029354E-2</v>
      </c>
      <c r="Y148" s="101">
        <f t="shared" si="20"/>
        <v>28232.923194841798</v>
      </c>
      <c r="Z148" s="90">
        <v>0</v>
      </c>
      <c r="AA148" s="92">
        <f t="shared" si="23"/>
        <v>29692.666172063142</v>
      </c>
      <c r="AB148" s="92">
        <f>IF(INDEX('Pace of change parameters'!$E$27:$I$27,1,$B$6)=1,MAX(AA148,Y148),Y148)</f>
        <v>28232.923194841798</v>
      </c>
      <c r="AC148" s="90">
        <f t="shared" si="21"/>
        <v>3.626071553832988E-2</v>
      </c>
      <c r="AD148" s="136">
        <v>3.2484347772029354E-2</v>
      </c>
      <c r="AE148" s="50">
        <v>28233</v>
      </c>
      <c r="AF148" s="50">
        <v>133.19024880025449</v>
      </c>
      <c r="AG148" s="15">
        <f t="shared" si="22"/>
        <v>3.6263534593503399E-2</v>
      </c>
      <c r="AH148" s="15">
        <f t="shared" si="22"/>
        <v>3.2487156553929974E-2</v>
      </c>
      <c r="AI148" s="50"/>
      <c r="AJ148" s="50">
        <v>29692.666172063142</v>
      </c>
      <c r="AK148" s="50">
        <v>140.07627935394714</v>
      </c>
      <c r="AL148" s="15">
        <f t="shared" si="24"/>
        <v>-4.9159148040282541E-2</v>
      </c>
      <c r="AM148" s="52">
        <f t="shared" si="24"/>
        <v>-4.915914804028243E-2</v>
      </c>
    </row>
    <row r="149" spans="1:39" x14ac:dyDescent="0.2">
      <c r="A149" s="178" t="s">
        <v>345</v>
      </c>
      <c r="B149" s="178" t="s">
        <v>346</v>
      </c>
      <c r="D149" s="61">
        <v>41136</v>
      </c>
      <c r="E149" s="66">
        <v>132.79151516065446</v>
      </c>
      <c r="F149" s="49"/>
      <c r="G149" s="81">
        <v>43728.131477141484</v>
      </c>
      <c r="H149" s="74">
        <v>139.41198647812109</v>
      </c>
      <c r="I149" s="83"/>
      <c r="J149" s="96">
        <f t="shared" si="17"/>
        <v>-5.9278349876360492E-2</v>
      </c>
      <c r="K149" s="119">
        <f t="shared" si="17"/>
        <v>-4.7488537282306287E-2</v>
      </c>
      <c r="L149" s="96">
        <v>2.4703168248725538E-2</v>
      </c>
      <c r="M149" s="90">
        <f>INDEX('Pace of change parameters'!$E$20:$I$20,1,$B$6)</f>
        <v>1.2019795091496865E-2</v>
      </c>
      <c r="N149" s="101">
        <f>IF(INDEX('Pace of change parameters'!$E$28:$I$28,1,$B$6)=1,(1+L149)*D149,D149)</f>
        <v>42152.189529079573</v>
      </c>
      <c r="O149" s="87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0.84024431381277587</v>
      </c>
      <c r="P149" s="51">
        <v>4.3403374241020476E-2</v>
      </c>
      <c r="Q149" s="51">
        <v>3.0488537282306272E-2</v>
      </c>
      <c r="R149" s="9">
        <f>IF(INDEX('Pace of change parameters'!$E$29:$I$29,1,$B$6)=1,D149*(1+P149),D149)</f>
        <v>42921.441202778617</v>
      </c>
      <c r="S149" s="96">
        <f>IF(P149&lt;INDEX('Pace of change parameters'!$E$22:$I$22,1,$B$6),INDEX('Pace of change parameters'!$E$22:$I$22,1,$B$6),P149)</f>
        <v>4.3403374241020476E-2</v>
      </c>
      <c r="T149" s="125">
        <v>3.0488537282306272E-2</v>
      </c>
      <c r="U149" s="110">
        <f t="shared" si="19"/>
        <v>42921.441202778617</v>
      </c>
      <c r="V149" s="124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5">
        <f>MIN(S149, S149+(INDEX('Pace of change parameters'!$E$25:$I$25,1,$B$6)-S149)*(1-V149))</f>
        <v>4.3403374241020476E-2</v>
      </c>
      <c r="X149" s="125">
        <v>3.0488537282306272E-2</v>
      </c>
      <c r="Y149" s="101">
        <f t="shared" si="20"/>
        <v>42921.441202778617</v>
      </c>
      <c r="Z149" s="90">
        <v>0</v>
      </c>
      <c r="AA149" s="92">
        <f t="shared" si="23"/>
        <v>45133.292685767039</v>
      </c>
      <c r="AB149" s="92">
        <f>IF(INDEX('Pace of change parameters'!$E$27:$I$27,1,$B$6)=1,MAX(AA149,Y149),Y149)</f>
        <v>42921.441202778617</v>
      </c>
      <c r="AC149" s="90">
        <f t="shared" si="21"/>
        <v>4.3403374241020476E-2</v>
      </c>
      <c r="AD149" s="136">
        <v>3.0488537282306272E-2</v>
      </c>
      <c r="AE149" s="50">
        <v>42921</v>
      </c>
      <c r="AF149" s="50">
        <v>136.83872759931134</v>
      </c>
      <c r="AG149" s="15">
        <f t="shared" si="22"/>
        <v>4.3392648774795761E-2</v>
      </c>
      <c r="AH149" s="15">
        <f t="shared" si="22"/>
        <v>3.0477944571687843E-2</v>
      </c>
      <c r="AI149" s="50"/>
      <c r="AJ149" s="50">
        <v>45133.292685767039</v>
      </c>
      <c r="AK149" s="50">
        <v>143.89185581621274</v>
      </c>
      <c r="AL149" s="15">
        <f t="shared" si="24"/>
        <v>-4.9016868792838952E-2</v>
      </c>
      <c r="AM149" s="52">
        <f t="shared" si="24"/>
        <v>-4.9016868792838952E-2</v>
      </c>
    </row>
    <row r="150" spans="1:39" x14ac:dyDescent="0.2">
      <c r="A150" s="178" t="s">
        <v>347</v>
      </c>
      <c r="B150" s="178" t="s">
        <v>348</v>
      </c>
      <c r="D150" s="61">
        <v>30824</v>
      </c>
      <c r="E150" s="66">
        <v>116.10022399876823</v>
      </c>
      <c r="F150" s="49"/>
      <c r="G150" s="81">
        <v>32305.44549962975</v>
      </c>
      <c r="H150" s="74">
        <v>120.27841250922172</v>
      </c>
      <c r="I150" s="83"/>
      <c r="J150" s="96">
        <f t="shared" si="17"/>
        <v>-4.5857454578260737E-2</v>
      </c>
      <c r="K150" s="119">
        <f t="shared" si="17"/>
        <v>-3.4737642635025212E-2</v>
      </c>
      <c r="L150" s="96">
        <v>2.3814122740176469E-2</v>
      </c>
      <c r="M150" s="90">
        <f>INDEX('Pace of change parameters'!$E$20:$I$20,1,$B$6)</f>
        <v>1.2019795091496865E-2</v>
      </c>
      <c r="N150" s="101">
        <f>IF(INDEX('Pace of change parameters'!$E$28:$I$28,1,$B$6)=1,(1+L150)*D150,D150)</f>
        <v>31558.046519343199</v>
      </c>
      <c r="O150" s="87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0.2601362256325635</v>
      </c>
      <c r="P150" s="51">
        <v>2.959860748556653E-2</v>
      </c>
      <c r="Q150" s="51">
        <v>1.7737642635025308E-2</v>
      </c>
      <c r="R150" s="9">
        <f>IF(INDEX('Pace of change parameters'!$E$29:$I$29,1,$B$6)=1,D150*(1+P150),D150)</f>
        <v>31736.347477135103</v>
      </c>
      <c r="S150" s="96">
        <f>IF(P150&lt;INDEX('Pace of change parameters'!$E$22:$I$22,1,$B$6),INDEX('Pace of change parameters'!$E$22:$I$22,1,$B$6),P150)</f>
        <v>2.959860748556653E-2</v>
      </c>
      <c r="T150" s="125">
        <v>1.7737642635025308E-2</v>
      </c>
      <c r="U150" s="110">
        <f t="shared" si="19"/>
        <v>31736.347477135103</v>
      </c>
      <c r="V150" s="124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5">
        <f>MIN(S150, S150+(INDEX('Pace of change parameters'!$E$25:$I$25,1,$B$6)-S150)*(1-V150))</f>
        <v>2.959860748556653E-2</v>
      </c>
      <c r="X150" s="125">
        <v>1.7737642635025308E-2</v>
      </c>
      <c r="Y150" s="101">
        <f t="shared" si="20"/>
        <v>31736.347477135103</v>
      </c>
      <c r="Z150" s="90">
        <v>0</v>
      </c>
      <c r="AA150" s="92">
        <f t="shared" si="23"/>
        <v>33343.549743054289</v>
      </c>
      <c r="AB150" s="92">
        <f>IF(INDEX('Pace of change parameters'!$E$27:$I$27,1,$B$6)=1,MAX(AA150,Y150),Y150)</f>
        <v>31736.347477135103</v>
      </c>
      <c r="AC150" s="90">
        <f t="shared" si="21"/>
        <v>2.959860748556653E-2</v>
      </c>
      <c r="AD150" s="136">
        <v>1.7737642635025308E-2</v>
      </c>
      <c r="AE150" s="50">
        <v>31736</v>
      </c>
      <c r="AF150" s="50">
        <v>118.15827456818104</v>
      </c>
      <c r="AG150" s="15">
        <f t="shared" si="22"/>
        <v>2.958733454451079E-2</v>
      </c>
      <c r="AH150" s="15">
        <f t="shared" si="22"/>
        <v>1.7726499558128772E-2</v>
      </c>
      <c r="AI150" s="50"/>
      <c r="AJ150" s="50">
        <v>33343.549743054289</v>
      </c>
      <c r="AK150" s="50">
        <v>124.1434429549285</v>
      </c>
      <c r="AL150" s="15">
        <f t="shared" si="24"/>
        <v>-4.8211715772378261E-2</v>
      </c>
      <c r="AM150" s="52">
        <f t="shared" si="24"/>
        <v>-4.8211715772378261E-2</v>
      </c>
    </row>
    <row r="151" spans="1:39" x14ac:dyDescent="0.2">
      <c r="A151" s="178" t="s">
        <v>349</v>
      </c>
      <c r="B151" s="178" t="s">
        <v>350</v>
      </c>
      <c r="D151" s="61">
        <v>33687</v>
      </c>
      <c r="E151" s="66">
        <v>123.619720696475</v>
      </c>
      <c r="F151" s="49"/>
      <c r="G151" s="81">
        <v>34879.097734174058</v>
      </c>
      <c r="H151" s="74">
        <v>126.57337871083175</v>
      </c>
      <c r="I151" s="83"/>
      <c r="J151" s="96">
        <f t="shared" si="17"/>
        <v>-3.4177998045117342E-2</v>
      </c>
      <c r="K151" s="119">
        <f t="shared" si="17"/>
        <v>-2.3335538992797611E-2</v>
      </c>
      <c r="L151" s="96">
        <v>2.3380877326325988E-2</v>
      </c>
      <c r="M151" s="90">
        <f>INDEX('Pace of change parameters'!$E$20:$I$20,1,$B$6)</f>
        <v>1.2019795091496865E-2</v>
      </c>
      <c r="N151" s="101">
        <f>IF(INDEX('Pace of change parameters'!$E$28:$I$28,1,$B$6)=1,(1+L151)*D151,D151)</f>
        <v>34474.63161449194</v>
      </c>
      <c r="O151" s="87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1">
        <v>2.3380877326325988E-2</v>
      </c>
      <c r="Q151" s="51">
        <v>1.2019795091496865E-2</v>
      </c>
      <c r="R151" s="9">
        <f>IF(INDEX('Pace of change parameters'!$E$29:$I$29,1,$B$6)=1,D151*(1+P151),D151)</f>
        <v>34474.63161449194</v>
      </c>
      <c r="S151" s="96">
        <f>IF(P151&lt;INDEX('Pace of change parameters'!$E$22:$I$22,1,$B$6),INDEX('Pace of change parameters'!$E$22:$I$22,1,$B$6),P151)</f>
        <v>2.3380877326325988E-2</v>
      </c>
      <c r="T151" s="125">
        <v>1.2019795091496865E-2</v>
      </c>
      <c r="U151" s="110">
        <f t="shared" si="19"/>
        <v>34474.63161449194</v>
      </c>
      <c r="V151" s="124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5">
        <f>MIN(S151, S151+(INDEX('Pace of change parameters'!$E$25:$I$25,1,$B$6)-S151)*(1-V151))</f>
        <v>2.3380877326325988E-2</v>
      </c>
      <c r="X151" s="125">
        <v>1.2019795091496865E-2</v>
      </c>
      <c r="Y151" s="101">
        <f t="shared" si="20"/>
        <v>34474.63161449194</v>
      </c>
      <c r="Z151" s="90">
        <v>0</v>
      </c>
      <c r="AA151" s="92">
        <f t="shared" si="23"/>
        <v>35999.903802769535</v>
      </c>
      <c r="AB151" s="92">
        <f>IF(INDEX('Pace of change parameters'!$E$27:$I$27,1,$B$6)=1,MAX(AA151,Y151),Y151)</f>
        <v>34474.63161449194</v>
      </c>
      <c r="AC151" s="90">
        <f t="shared" si="21"/>
        <v>2.3380877326325988E-2</v>
      </c>
      <c r="AD151" s="136">
        <v>1.2019795091496865E-2</v>
      </c>
      <c r="AE151" s="50">
        <v>34475</v>
      </c>
      <c r="AF151" s="50">
        <v>125.10694124924316</v>
      </c>
      <c r="AG151" s="15">
        <f t="shared" si="22"/>
        <v>2.3391812865497075E-2</v>
      </c>
      <c r="AH151" s="15">
        <f t="shared" si="22"/>
        <v>1.2030609229572331E-2</v>
      </c>
      <c r="AI151" s="50"/>
      <c r="AJ151" s="50">
        <v>35999.903802769535</v>
      </c>
      <c r="AK151" s="50">
        <v>130.64069180656981</v>
      </c>
      <c r="AL151" s="15">
        <f t="shared" si="24"/>
        <v>-4.2358552154026063E-2</v>
      </c>
      <c r="AM151" s="52">
        <f t="shared" si="24"/>
        <v>-4.2358552154026174E-2</v>
      </c>
    </row>
    <row r="152" spans="1:39" x14ac:dyDescent="0.2">
      <c r="A152" s="178" t="s">
        <v>351</v>
      </c>
      <c r="B152" s="178" t="s">
        <v>352</v>
      </c>
      <c r="D152" s="61">
        <v>38470</v>
      </c>
      <c r="E152" s="66">
        <v>122.52711165666726</v>
      </c>
      <c r="F152" s="49"/>
      <c r="G152" s="81">
        <v>40925.444502718768</v>
      </c>
      <c r="H152" s="74">
        <v>128.48600023566493</v>
      </c>
      <c r="I152" s="83"/>
      <c r="J152" s="96">
        <f t="shared" si="17"/>
        <v>-5.9997992265072297E-2</v>
      </c>
      <c r="K152" s="119">
        <f t="shared" si="17"/>
        <v>-4.6377726507697892E-2</v>
      </c>
      <c r="L152" s="96">
        <v>2.668357075095984E-2</v>
      </c>
      <c r="M152" s="90">
        <f>INDEX('Pace of change parameters'!$E$20:$I$20,1,$B$6)</f>
        <v>1.2019795091496865E-2</v>
      </c>
      <c r="N152" s="101">
        <f>IF(INDEX('Pace of change parameters'!$E$28:$I$28,1,$B$6)=1,(1+L152)*D152,D152)</f>
        <v>39496.516966789422</v>
      </c>
      <c r="O152" s="87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0.7897074430587333</v>
      </c>
      <c r="P152" s="51">
        <v>4.4293011884099398E-2</v>
      </c>
      <c r="Q152" s="51">
        <v>2.9377726507697988E-2</v>
      </c>
      <c r="R152" s="9">
        <f>IF(INDEX('Pace of change parameters'!$E$29:$I$29,1,$B$6)=1,D152*(1+P152),D152)</f>
        <v>40173.952167181305</v>
      </c>
      <c r="S152" s="96">
        <f>IF(P152&lt;INDEX('Pace of change parameters'!$E$22:$I$22,1,$B$6),INDEX('Pace of change parameters'!$E$22:$I$22,1,$B$6),P152)</f>
        <v>4.4293011884099398E-2</v>
      </c>
      <c r="T152" s="125">
        <v>2.9377726507697988E-2</v>
      </c>
      <c r="U152" s="110">
        <f t="shared" si="19"/>
        <v>40173.952167181305</v>
      </c>
      <c r="V152" s="124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5">
        <f>MIN(S152, S152+(INDEX('Pace of change parameters'!$E$25:$I$25,1,$B$6)-S152)*(1-V152))</f>
        <v>4.4293011884099398E-2</v>
      </c>
      <c r="X152" s="125">
        <v>2.9377726507697988E-2</v>
      </c>
      <c r="Y152" s="101">
        <f t="shared" si="20"/>
        <v>40173.952167181305</v>
      </c>
      <c r="Z152" s="90">
        <v>0</v>
      </c>
      <c r="AA152" s="92">
        <f t="shared" si="23"/>
        <v>42240.544076343118</v>
      </c>
      <c r="AB152" s="92">
        <f>IF(INDEX('Pace of change parameters'!$E$27:$I$27,1,$B$6)=1,MAX(AA152,Y152),Y152)</f>
        <v>40173.952167181305</v>
      </c>
      <c r="AC152" s="90">
        <f t="shared" si="21"/>
        <v>4.4293011884099398E-2</v>
      </c>
      <c r="AD152" s="136">
        <v>2.9377726507697988E-2</v>
      </c>
      <c r="AE152" s="50">
        <v>40174</v>
      </c>
      <c r="AF152" s="50">
        <v>126.12682980449225</v>
      </c>
      <c r="AG152" s="15">
        <f t="shared" si="22"/>
        <v>4.4294255263841897E-2</v>
      </c>
      <c r="AH152" s="15">
        <f t="shared" si="22"/>
        <v>2.937895212866648E-2</v>
      </c>
      <c r="AI152" s="50"/>
      <c r="AJ152" s="50">
        <v>42240.544076343118</v>
      </c>
      <c r="AK152" s="50">
        <v>132.6147735741047</v>
      </c>
      <c r="AL152" s="15">
        <f t="shared" si="24"/>
        <v>-4.8923235283337418E-2</v>
      </c>
      <c r="AM152" s="52">
        <f t="shared" si="24"/>
        <v>-4.8923235283337529E-2</v>
      </c>
    </row>
    <row r="153" spans="1:39" x14ac:dyDescent="0.2">
      <c r="A153" s="178" t="s">
        <v>353</v>
      </c>
      <c r="B153" s="178" t="s">
        <v>354</v>
      </c>
      <c r="D153" s="61">
        <v>37859</v>
      </c>
      <c r="E153" s="66">
        <v>120.08751904137857</v>
      </c>
      <c r="F153" s="49"/>
      <c r="G153" s="81">
        <v>40157.247868001046</v>
      </c>
      <c r="H153" s="74">
        <v>125.57342064954035</v>
      </c>
      <c r="I153" s="83"/>
      <c r="J153" s="96">
        <f t="shared" ref="J153:K216" si="25">D153/G153-1</f>
        <v>-5.7231209557873752E-2</v>
      </c>
      <c r="K153" s="119">
        <f t="shared" si="25"/>
        <v>-4.36868055340488E-2</v>
      </c>
      <c r="L153" s="96">
        <v>2.6559102208779883E-2</v>
      </c>
      <c r="M153" s="90">
        <f>INDEX('Pace of change parameters'!$E$20:$I$20,1,$B$6)</f>
        <v>1.2019795091496865E-2</v>
      </c>
      <c r="N153" s="101">
        <f>IF(INDEX('Pace of change parameters'!$E$28:$I$28,1,$B$6)=1,(1+L153)*D153,D153)</f>
        <v>38864.501050522194</v>
      </c>
      <c r="O153" s="87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0.66728269839185828</v>
      </c>
      <c r="P153" s="51">
        <v>4.143682806455895E-2</v>
      </c>
      <c r="Q153" s="51">
        <v>2.6686805534048785E-2</v>
      </c>
      <c r="R153" s="9">
        <f>IF(INDEX('Pace of change parameters'!$E$29:$I$29,1,$B$6)=1,D153*(1+P153),D153)</f>
        <v>39427.75687369614</v>
      </c>
      <c r="S153" s="96">
        <f>IF(P153&lt;INDEX('Pace of change parameters'!$E$22:$I$22,1,$B$6),INDEX('Pace of change parameters'!$E$22:$I$22,1,$B$6),P153)</f>
        <v>4.143682806455895E-2</v>
      </c>
      <c r="T153" s="125">
        <v>2.6686805534048785E-2</v>
      </c>
      <c r="U153" s="110">
        <f t="shared" si="19"/>
        <v>39427.75687369614</v>
      </c>
      <c r="V153" s="124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5">
        <f>MIN(S153, S153+(INDEX('Pace of change parameters'!$E$25:$I$25,1,$B$6)-S153)*(1-V153))</f>
        <v>4.143682806455895E-2</v>
      </c>
      <c r="X153" s="125">
        <v>2.6686805534048785E-2</v>
      </c>
      <c r="Y153" s="101">
        <f t="shared" si="20"/>
        <v>39427.75687369614</v>
      </c>
      <c r="Z153" s="90">
        <v>0</v>
      </c>
      <c r="AA153" s="92">
        <f t="shared" si="23"/>
        <v>41447.66218581322</v>
      </c>
      <c r="AB153" s="92">
        <f>IF(INDEX('Pace of change parameters'!$E$27:$I$27,1,$B$6)=1,MAX(AA153,Y153),Y153)</f>
        <v>39427.75687369614</v>
      </c>
      <c r="AC153" s="90">
        <f t="shared" si="21"/>
        <v>4.143682806455895E-2</v>
      </c>
      <c r="AD153" s="136">
        <v>2.6686805534048785E-2</v>
      </c>
      <c r="AE153" s="50">
        <v>39428</v>
      </c>
      <c r="AF153" s="50">
        <v>123.29303157538656</v>
      </c>
      <c r="AG153" s="15">
        <f t="shared" si="22"/>
        <v>4.1443249953775796E-2</v>
      </c>
      <c r="AH153" s="15">
        <f t="shared" si="22"/>
        <v>2.6693136469106982E-2</v>
      </c>
      <c r="AI153" s="50"/>
      <c r="AJ153" s="50">
        <v>41447.66218581322</v>
      </c>
      <c r="AK153" s="50">
        <v>129.60860106019643</v>
      </c>
      <c r="AL153" s="15">
        <f t="shared" si="24"/>
        <v>-4.8728012131514453E-2</v>
      </c>
      <c r="AM153" s="52">
        <f t="shared" si="24"/>
        <v>-4.8728012131514453E-2</v>
      </c>
    </row>
    <row r="154" spans="1:39" x14ac:dyDescent="0.2">
      <c r="A154" s="178" t="s">
        <v>355</v>
      </c>
      <c r="B154" s="178" t="s">
        <v>356</v>
      </c>
      <c r="D154" s="61">
        <v>35408</v>
      </c>
      <c r="E154" s="66">
        <v>146.10818835030622</v>
      </c>
      <c r="F154" s="49"/>
      <c r="G154" s="81">
        <v>37899.993572304003</v>
      </c>
      <c r="H154" s="74">
        <v>154.06567062885534</v>
      </c>
      <c r="I154" s="83"/>
      <c r="J154" s="96">
        <f t="shared" si="25"/>
        <v>-6.5751820446879106E-2</v>
      </c>
      <c r="K154" s="119">
        <f t="shared" si="25"/>
        <v>-5.1649937627693321E-2</v>
      </c>
      <c r="L154" s="96">
        <v>2.7295591045312095E-2</v>
      </c>
      <c r="M154" s="90">
        <f>INDEX('Pace of change parameters'!$E$20:$I$20,1,$B$6)</f>
        <v>1.2019795091496865E-2</v>
      </c>
      <c r="N154" s="101">
        <f>IF(INDEX('Pace of change parameters'!$E$28:$I$28,1,$B$6)=1,(1+L154)*D154,D154)</f>
        <v>36374.482287732411</v>
      </c>
      <c r="O154" s="87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1</v>
      </c>
      <c r="P154" s="51">
        <v>4.9607573184689446E-2</v>
      </c>
      <c r="Q154" s="51">
        <v>3.400000000000003E-2</v>
      </c>
      <c r="R154" s="9">
        <f>IF(INDEX('Pace of change parameters'!$E$29:$I$29,1,$B$6)=1,D154*(1+P154),D154)</f>
        <v>37164.504951323484</v>
      </c>
      <c r="S154" s="96">
        <f>IF(P154&lt;INDEX('Pace of change parameters'!$E$22:$I$22,1,$B$6),INDEX('Pace of change parameters'!$E$22:$I$22,1,$B$6),P154)</f>
        <v>4.9607573184689446E-2</v>
      </c>
      <c r="T154" s="125">
        <v>3.400000000000003E-2</v>
      </c>
      <c r="U154" s="110">
        <f t="shared" si="19"/>
        <v>37164.504951323484</v>
      </c>
      <c r="V154" s="124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5">
        <f>MIN(S154, S154+(INDEX('Pace of change parameters'!$E$25:$I$25,1,$B$6)-S154)*(1-V154))</f>
        <v>4.9607573184689446E-2</v>
      </c>
      <c r="X154" s="125">
        <v>3.400000000000003E-2</v>
      </c>
      <c r="Y154" s="101">
        <f t="shared" si="20"/>
        <v>37164.504951323484</v>
      </c>
      <c r="Z154" s="90">
        <v>0</v>
      </c>
      <c r="AA154" s="92">
        <f t="shared" si="23"/>
        <v>39117.873206671604</v>
      </c>
      <c r="AB154" s="92">
        <f>IF(INDEX('Pace of change parameters'!$E$27:$I$27,1,$B$6)=1,MAX(AA154,Y154),Y154)</f>
        <v>37164.504951323484</v>
      </c>
      <c r="AC154" s="90">
        <f t="shared" si="21"/>
        <v>4.9607573184689446E-2</v>
      </c>
      <c r="AD154" s="136">
        <v>3.400000000000003E-2</v>
      </c>
      <c r="AE154" s="50">
        <v>37165</v>
      </c>
      <c r="AF154" s="50">
        <v>151.07787915578069</v>
      </c>
      <c r="AG154" s="15">
        <f t="shared" si="22"/>
        <v>4.9621554450971495E-2</v>
      </c>
      <c r="AH154" s="15">
        <f t="shared" si="22"/>
        <v>3.4013773366070588E-2</v>
      </c>
      <c r="AI154" s="50"/>
      <c r="AJ154" s="50">
        <v>39117.873206671604</v>
      </c>
      <c r="AK154" s="50">
        <v>159.01642193323514</v>
      </c>
      <c r="AL154" s="15">
        <f t="shared" si="24"/>
        <v>-4.9922785841499673E-2</v>
      </c>
      <c r="AM154" s="52">
        <f t="shared" si="24"/>
        <v>-4.9922785841499673E-2</v>
      </c>
    </row>
    <row r="155" spans="1:39" x14ac:dyDescent="0.2">
      <c r="A155" s="178" t="s">
        <v>357</v>
      </c>
      <c r="B155" s="178" t="s">
        <v>358</v>
      </c>
      <c r="D155" s="61">
        <v>25233</v>
      </c>
      <c r="E155" s="66">
        <v>120.64257470894225</v>
      </c>
      <c r="F155" s="49"/>
      <c r="G155" s="81">
        <v>24902.191003450615</v>
      </c>
      <c r="H155" s="74">
        <v>117.31706149250664</v>
      </c>
      <c r="I155" s="83"/>
      <c r="J155" s="96">
        <f t="shared" si="25"/>
        <v>1.32843329530139E-2</v>
      </c>
      <c r="K155" s="119">
        <f t="shared" si="25"/>
        <v>2.8346373273660852E-2</v>
      </c>
      <c r="L155" s="96">
        <v>2.7063038595062983E-2</v>
      </c>
      <c r="M155" s="90">
        <f>INDEX('Pace of change parameters'!$E$20:$I$20,1,$B$6)</f>
        <v>1.2019795091496865E-2</v>
      </c>
      <c r="N155" s="101">
        <f>IF(INDEX('Pace of change parameters'!$E$28:$I$28,1,$B$6)=1,(1+L155)*D155,D155)</f>
        <v>25915.881652869226</v>
      </c>
      <c r="O155" s="87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1">
        <v>2.7063038595062983E-2</v>
      </c>
      <c r="Q155" s="51">
        <v>1.2019795091496865E-2</v>
      </c>
      <c r="R155" s="9">
        <f>IF(INDEX('Pace of change parameters'!$E$29:$I$29,1,$B$6)=1,D155*(1+P155),D155)</f>
        <v>25915.881652869226</v>
      </c>
      <c r="S155" s="96">
        <f>IF(P155&lt;INDEX('Pace of change parameters'!$E$22:$I$22,1,$B$6),INDEX('Pace of change parameters'!$E$22:$I$22,1,$B$6),P155)</f>
        <v>2.7063038595062983E-2</v>
      </c>
      <c r="T155" s="125">
        <v>1.2019795091496865E-2</v>
      </c>
      <c r="U155" s="110">
        <f t="shared" si="19"/>
        <v>25915.881652869226</v>
      </c>
      <c r="V155" s="124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5">
        <f>MIN(S155, S155+(INDEX('Pace of change parameters'!$E$25:$I$25,1,$B$6)-S155)*(1-V155))</f>
        <v>2.7063038595062983E-2</v>
      </c>
      <c r="X155" s="125">
        <v>1.2019795091496865E-2</v>
      </c>
      <c r="Y155" s="101">
        <f t="shared" si="20"/>
        <v>25915.881652869226</v>
      </c>
      <c r="Z155" s="90">
        <v>0</v>
      </c>
      <c r="AA155" s="92">
        <f t="shared" si="23"/>
        <v>25702.398824498829</v>
      </c>
      <c r="AB155" s="92">
        <f>IF(INDEX('Pace of change parameters'!$E$27:$I$27,1,$B$6)=1,MAX(AA155,Y155),Y155)</f>
        <v>25915.881652869226</v>
      </c>
      <c r="AC155" s="90">
        <f t="shared" si="21"/>
        <v>2.7063038595062983E-2</v>
      </c>
      <c r="AD155" s="136">
        <v>1.2019795091496865E-2</v>
      </c>
      <c r="AE155" s="50">
        <v>25916</v>
      </c>
      <c r="AF155" s="50">
        <v>122.0932312830829</v>
      </c>
      <c r="AG155" s="15">
        <f t="shared" si="22"/>
        <v>2.7067728767883326E-2</v>
      </c>
      <c r="AH155" s="15">
        <f t="shared" si="22"/>
        <v>1.2024416568035434E-2</v>
      </c>
      <c r="AI155" s="50"/>
      <c r="AJ155" s="50">
        <v>25702.398824498829</v>
      </c>
      <c r="AK155" s="50">
        <v>121.08693178768226</v>
      </c>
      <c r="AL155" s="15">
        <f t="shared" si="24"/>
        <v>8.3105540832855151E-3</v>
      </c>
      <c r="AM155" s="52">
        <f t="shared" si="24"/>
        <v>8.3105540832855151E-3</v>
      </c>
    </row>
    <row r="156" spans="1:39" x14ac:dyDescent="0.2">
      <c r="A156" s="178" t="s">
        <v>359</v>
      </c>
      <c r="B156" s="178" t="s">
        <v>360</v>
      </c>
      <c r="D156" s="61">
        <v>54087</v>
      </c>
      <c r="E156" s="66">
        <v>137.7503448248643</v>
      </c>
      <c r="F156" s="49"/>
      <c r="G156" s="81">
        <v>55807.532834704754</v>
      </c>
      <c r="H156" s="74">
        <v>140.64076522517499</v>
      </c>
      <c r="I156" s="83"/>
      <c r="J156" s="96">
        <f t="shared" si="25"/>
        <v>-3.0829759842650017E-2</v>
      </c>
      <c r="K156" s="119">
        <f t="shared" si="25"/>
        <v>-2.055179659811246E-2</v>
      </c>
      <c r="L156" s="96">
        <v>2.2752174012878212E-2</v>
      </c>
      <c r="M156" s="90">
        <f>INDEX('Pace of change parameters'!$E$20:$I$20,1,$B$6)</f>
        <v>1.2019795091496865E-2</v>
      </c>
      <c r="N156" s="101">
        <f>IF(INDEX('Pace of change parameters'!$E$28:$I$28,1,$B$6)=1,(1+L156)*D156,D156)</f>
        <v>55317.596835834542</v>
      </c>
      <c r="O156" s="87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1">
        <v>2.2752174012878212E-2</v>
      </c>
      <c r="Q156" s="51">
        <v>1.2019795091496865E-2</v>
      </c>
      <c r="R156" s="9">
        <f>IF(INDEX('Pace of change parameters'!$E$29:$I$29,1,$B$6)=1,D156*(1+P156),D156)</f>
        <v>55317.596835834542</v>
      </c>
      <c r="S156" s="96">
        <f>IF(P156&lt;INDEX('Pace of change parameters'!$E$22:$I$22,1,$B$6),INDEX('Pace of change parameters'!$E$22:$I$22,1,$B$6),P156)</f>
        <v>2.2752174012878212E-2</v>
      </c>
      <c r="T156" s="125">
        <v>1.2019795091496865E-2</v>
      </c>
      <c r="U156" s="110">
        <f t="shared" si="19"/>
        <v>55317.596835834542</v>
      </c>
      <c r="V156" s="124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5">
        <f>MIN(S156, S156+(INDEX('Pace of change parameters'!$E$25:$I$25,1,$B$6)-S156)*(1-V156))</f>
        <v>2.2752174012878212E-2</v>
      </c>
      <c r="X156" s="125">
        <v>1.2019795091496865E-2</v>
      </c>
      <c r="Y156" s="101">
        <f t="shared" si="20"/>
        <v>55317.596835834542</v>
      </c>
      <c r="Z156" s="90">
        <v>0</v>
      </c>
      <c r="AA156" s="92">
        <f t="shared" si="23"/>
        <v>57600.853922055969</v>
      </c>
      <c r="AB156" s="92">
        <f>IF(INDEX('Pace of change parameters'!$E$27:$I$27,1,$B$6)=1,MAX(AA156,Y156),Y156)</f>
        <v>55317.596835834542</v>
      </c>
      <c r="AC156" s="90">
        <f t="shared" si="21"/>
        <v>2.2752174012878212E-2</v>
      </c>
      <c r="AD156" s="136">
        <v>1.2019795091496865E-2</v>
      </c>
      <c r="AE156" s="50">
        <v>55318</v>
      </c>
      <c r="AF156" s="50">
        <v>139.40709175891288</v>
      </c>
      <c r="AG156" s="15">
        <f t="shared" si="22"/>
        <v>2.2759628006729926E-2</v>
      </c>
      <c r="AH156" s="15">
        <f t="shared" si="22"/>
        <v>1.2027170865923864E-2</v>
      </c>
      <c r="AI156" s="50"/>
      <c r="AJ156" s="50">
        <v>57600.853922055969</v>
      </c>
      <c r="AK156" s="50">
        <v>145.16012017975694</v>
      </c>
      <c r="AL156" s="15">
        <f t="shared" si="24"/>
        <v>-3.9632293041090505E-2</v>
      </c>
      <c r="AM156" s="52">
        <f t="shared" si="24"/>
        <v>-3.9632293041090616E-2</v>
      </c>
    </row>
    <row r="157" spans="1:39" x14ac:dyDescent="0.2">
      <c r="A157" s="178" t="s">
        <v>361</v>
      </c>
      <c r="B157" s="178" t="s">
        <v>362</v>
      </c>
      <c r="D157" s="61">
        <v>43121</v>
      </c>
      <c r="E157" s="66">
        <v>133.99662820906056</v>
      </c>
      <c r="F157" s="49"/>
      <c r="G157" s="81">
        <v>45667.298826038867</v>
      </c>
      <c r="H157" s="74">
        <v>139.98621644056865</v>
      </c>
      <c r="I157" s="83"/>
      <c r="J157" s="96">
        <f t="shared" si="25"/>
        <v>-5.5757596606239468E-2</v>
      </c>
      <c r="K157" s="119">
        <f t="shared" si="25"/>
        <v>-4.2786985631910301E-2</v>
      </c>
      <c r="L157" s="96">
        <v>2.5921432015737267E-2</v>
      </c>
      <c r="M157" s="90">
        <f>INDEX('Pace of change parameters'!$E$20:$I$20,1,$B$6)</f>
        <v>1.2019795091496865E-2</v>
      </c>
      <c r="N157" s="101">
        <f>IF(INDEX('Pace of change parameters'!$E$28:$I$28,1,$B$6)=1,(1+L157)*D157,D157)</f>
        <v>44238.758069950607</v>
      </c>
      <c r="O157" s="87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0.62634495891744602</v>
      </c>
      <c r="P157" s="51">
        <v>3.9877735936430625E-2</v>
      </c>
      <c r="Q157" s="51">
        <v>2.5786985631910397E-2</v>
      </c>
      <c r="R157" s="9">
        <f>IF(INDEX('Pace of change parameters'!$E$29:$I$29,1,$B$6)=1,D157*(1+P157),D157)</f>
        <v>44840.567851314823</v>
      </c>
      <c r="S157" s="96">
        <f>IF(P157&lt;INDEX('Pace of change parameters'!$E$22:$I$22,1,$B$6),INDEX('Pace of change parameters'!$E$22:$I$22,1,$B$6),P157)</f>
        <v>3.9877735936430625E-2</v>
      </c>
      <c r="T157" s="125">
        <v>2.5786985631910397E-2</v>
      </c>
      <c r="U157" s="110">
        <f t="shared" si="19"/>
        <v>44840.567851314823</v>
      </c>
      <c r="V157" s="124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5">
        <f>MIN(S157, S157+(INDEX('Pace of change parameters'!$E$25:$I$25,1,$B$6)-S157)*(1-V157))</f>
        <v>3.9877735936430625E-2</v>
      </c>
      <c r="X157" s="125">
        <v>2.5786985631910397E-2</v>
      </c>
      <c r="Y157" s="101">
        <f t="shared" si="20"/>
        <v>44840.567851314823</v>
      </c>
      <c r="Z157" s="90">
        <v>0</v>
      </c>
      <c r="AA157" s="92">
        <f t="shared" si="23"/>
        <v>47134.773301745779</v>
      </c>
      <c r="AB157" s="92">
        <f>IF(INDEX('Pace of change parameters'!$E$27:$I$27,1,$B$6)=1,MAX(AA157,Y157),Y157)</f>
        <v>44840.567851314823</v>
      </c>
      <c r="AC157" s="90">
        <f t="shared" si="21"/>
        <v>3.9877735936430625E-2</v>
      </c>
      <c r="AD157" s="136">
        <v>2.5786985631910397E-2</v>
      </c>
      <c r="AE157" s="50">
        <v>44841</v>
      </c>
      <c r="AF157" s="50">
        <v>137.45332202202442</v>
      </c>
      <c r="AG157" s="15">
        <f t="shared" si="22"/>
        <v>3.9887757705062477E-2</v>
      </c>
      <c r="AH157" s="15">
        <f t="shared" si="22"/>
        <v>2.5796871601655225E-2</v>
      </c>
      <c r="AI157" s="50"/>
      <c r="AJ157" s="50">
        <v>47134.773301745779</v>
      </c>
      <c r="AK157" s="50">
        <v>144.48453810307493</v>
      </c>
      <c r="AL157" s="15">
        <f t="shared" si="24"/>
        <v>-4.8664142013828737E-2</v>
      </c>
      <c r="AM157" s="52">
        <f t="shared" si="24"/>
        <v>-4.8664142013828848E-2</v>
      </c>
    </row>
    <row r="158" spans="1:39" x14ac:dyDescent="0.2">
      <c r="A158" s="178" t="s">
        <v>363</v>
      </c>
      <c r="B158" s="178" t="s">
        <v>364</v>
      </c>
      <c r="D158" s="61">
        <v>28595</v>
      </c>
      <c r="E158" s="66">
        <v>126.22957711658479</v>
      </c>
      <c r="F158" s="49"/>
      <c r="G158" s="81">
        <v>27165.719882868205</v>
      </c>
      <c r="H158" s="74">
        <v>118.40838373910117</v>
      </c>
      <c r="I158" s="83"/>
      <c r="J158" s="96">
        <f t="shared" si="25"/>
        <v>5.2613371679252063E-2</v>
      </c>
      <c r="K158" s="119">
        <f t="shared" si="25"/>
        <v>6.6052699399365977E-2</v>
      </c>
      <c r="L158" s="96">
        <v>2.4940840986799717E-2</v>
      </c>
      <c r="M158" s="90">
        <f>INDEX('Pace of change parameters'!$E$20:$I$20,1,$B$6)</f>
        <v>1.2019795091496865E-2</v>
      </c>
      <c r="N158" s="101">
        <f>IF(INDEX('Pace of change parameters'!$E$28:$I$28,1,$B$6)=1,(1+L158)*D158,D158)</f>
        <v>29308.183348017537</v>
      </c>
      <c r="O158" s="87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1">
        <v>2.4940840986799717E-2</v>
      </c>
      <c r="Q158" s="51">
        <v>1.2019795091496865E-2</v>
      </c>
      <c r="R158" s="9">
        <f>IF(INDEX('Pace of change parameters'!$E$29:$I$29,1,$B$6)=1,D158*(1+P158),D158)</f>
        <v>29308.183348017537</v>
      </c>
      <c r="S158" s="96">
        <f>IF(P158&lt;INDEX('Pace of change parameters'!$E$22:$I$22,1,$B$6),INDEX('Pace of change parameters'!$E$22:$I$22,1,$B$6),P158)</f>
        <v>2.4940840986799717E-2</v>
      </c>
      <c r="T158" s="125">
        <v>1.2019795091496865E-2</v>
      </c>
      <c r="U158" s="110">
        <f t="shared" si="19"/>
        <v>29308.183348017537</v>
      </c>
      <c r="V158" s="124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0.94773256641495884</v>
      </c>
      <c r="W158" s="125">
        <f>MIN(S158, S158+(INDEX('Pace of change parameters'!$E$25:$I$25,1,$B$6)-S158)*(1-V158))</f>
        <v>2.4159921572817503E-2</v>
      </c>
      <c r="X158" s="125">
        <v>1.124872043653391E-2</v>
      </c>
      <c r="Y158" s="101">
        <f t="shared" si="20"/>
        <v>29285.852957374715</v>
      </c>
      <c r="Z158" s="90">
        <v>0</v>
      </c>
      <c r="AA158" s="92">
        <f t="shared" si="23"/>
        <v>28038.664015039703</v>
      </c>
      <c r="AB158" s="92">
        <f>IF(INDEX('Pace of change parameters'!$E$27:$I$27,1,$B$6)=1,MAX(AA158,Y158),Y158)</f>
        <v>29285.852957374715</v>
      </c>
      <c r="AC158" s="90">
        <f t="shared" si="21"/>
        <v>2.4159921572817433E-2</v>
      </c>
      <c r="AD158" s="136">
        <v>1.124872043653391E-2</v>
      </c>
      <c r="AE158" s="50">
        <v>29286</v>
      </c>
      <c r="AF158" s="50">
        <v>127.65013926136346</v>
      </c>
      <c r="AG158" s="15">
        <f t="shared" si="22"/>
        <v>2.4165063822346511E-2</v>
      </c>
      <c r="AH158" s="15">
        <f t="shared" si="22"/>
        <v>1.1253797859646308E-2</v>
      </c>
      <c r="AI158" s="50"/>
      <c r="AJ158" s="50">
        <v>28038.664015039703</v>
      </c>
      <c r="AK158" s="50">
        <v>122.21332261908074</v>
      </c>
      <c r="AL158" s="15">
        <f t="shared" si="24"/>
        <v>4.448628452094705E-2</v>
      </c>
      <c r="AM158" s="52">
        <f t="shared" si="24"/>
        <v>4.448628452094705E-2</v>
      </c>
    </row>
    <row r="159" spans="1:39" x14ac:dyDescent="0.2">
      <c r="A159" s="178" t="s">
        <v>365</v>
      </c>
      <c r="B159" s="178" t="s">
        <v>366</v>
      </c>
      <c r="D159" s="61">
        <v>51588</v>
      </c>
      <c r="E159" s="66">
        <v>134.53299084479295</v>
      </c>
      <c r="F159" s="49"/>
      <c r="G159" s="81">
        <v>53507.217003854057</v>
      </c>
      <c r="H159" s="74">
        <v>137.49277487700104</v>
      </c>
      <c r="I159" s="83"/>
      <c r="J159" s="96">
        <f t="shared" si="25"/>
        <v>-3.5868376479304076E-2</v>
      </c>
      <c r="K159" s="119">
        <f t="shared" si="25"/>
        <v>-2.1526833208914908E-2</v>
      </c>
      <c r="L159" s="96">
        <v>2.7073679154333563E-2</v>
      </c>
      <c r="M159" s="90">
        <f>INDEX('Pace of change parameters'!$E$20:$I$20,1,$B$6)</f>
        <v>1.2019795091496865E-2</v>
      </c>
      <c r="N159" s="101">
        <f>IF(INDEX('Pace of change parameters'!$E$28:$I$28,1,$B$6)=1,(1+L159)*D159,D159)</f>
        <v>52984.676960213757</v>
      </c>
      <c r="O159" s="87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1">
        <v>2.7073679154333563E-2</v>
      </c>
      <c r="Q159" s="51">
        <v>1.2019795091496865E-2</v>
      </c>
      <c r="R159" s="9">
        <f>IF(INDEX('Pace of change parameters'!$E$29:$I$29,1,$B$6)=1,D159*(1+P159),D159)</f>
        <v>52984.676960213757</v>
      </c>
      <c r="S159" s="96">
        <f>IF(P159&lt;INDEX('Pace of change parameters'!$E$22:$I$22,1,$B$6),INDEX('Pace of change parameters'!$E$22:$I$22,1,$B$6),P159)</f>
        <v>2.7073679154333563E-2</v>
      </c>
      <c r="T159" s="125">
        <v>1.2019795091496865E-2</v>
      </c>
      <c r="U159" s="110">
        <f t="shared" si="19"/>
        <v>52984.676960213757</v>
      </c>
      <c r="V159" s="124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5">
        <f>MIN(S159, S159+(INDEX('Pace of change parameters'!$E$25:$I$25,1,$B$6)-S159)*(1-V159))</f>
        <v>2.7073679154333563E-2</v>
      </c>
      <c r="X159" s="125">
        <v>1.2019795091496865E-2</v>
      </c>
      <c r="Y159" s="101">
        <f t="shared" si="20"/>
        <v>52984.676960213757</v>
      </c>
      <c r="Z159" s="90">
        <v>0</v>
      </c>
      <c r="AA159" s="92">
        <f t="shared" si="23"/>
        <v>55226.619666980165</v>
      </c>
      <c r="AB159" s="92">
        <f>IF(INDEX('Pace of change parameters'!$E$27:$I$27,1,$B$6)=1,MAX(AA159,Y159),Y159)</f>
        <v>52984.676960213757</v>
      </c>
      <c r="AC159" s="90">
        <f t="shared" si="21"/>
        <v>2.7073679154333563E-2</v>
      </c>
      <c r="AD159" s="136">
        <v>1.2019795091496865E-2</v>
      </c>
      <c r="AE159" s="50">
        <v>52985</v>
      </c>
      <c r="AF159" s="50">
        <v>136.15087991463221</v>
      </c>
      <c r="AG159" s="15">
        <f t="shared" si="22"/>
        <v>2.7079941071566971E-2</v>
      </c>
      <c r="AH159" s="15">
        <f t="shared" si="22"/>
        <v>1.2025965227412394E-2</v>
      </c>
      <c r="AI159" s="50"/>
      <c r="AJ159" s="50">
        <v>55226.619666980165</v>
      </c>
      <c r="AK159" s="50">
        <v>141.91097220666379</v>
      </c>
      <c r="AL159" s="15">
        <f t="shared" si="24"/>
        <v>-4.0589478054193218E-2</v>
      </c>
      <c r="AM159" s="52">
        <f t="shared" si="24"/>
        <v>-4.0589478054192996E-2</v>
      </c>
    </row>
    <row r="160" spans="1:39" x14ac:dyDescent="0.2">
      <c r="A160" s="178" t="s">
        <v>367</v>
      </c>
      <c r="B160" s="178" t="s">
        <v>368</v>
      </c>
      <c r="D160" s="61">
        <v>36599</v>
      </c>
      <c r="E160" s="66">
        <v>117.37731722085614</v>
      </c>
      <c r="F160" s="49"/>
      <c r="G160" s="81">
        <v>39025.811672199212</v>
      </c>
      <c r="H160" s="74">
        <v>123.03015405814544</v>
      </c>
      <c r="I160" s="83"/>
      <c r="J160" s="96">
        <f t="shared" si="25"/>
        <v>-6.21847840753047E-2</v>
      </c>
      <c r="K160" s="119">
        <f t="shared" si="25"/>
        <v>-4.5946758992252423E-2</v>
      </c>
      <c r="L160" s="96">
        <v>2.9542653047088585E-2</v>
      </c>
      <c r="M160" s="90">
        <f>INDEX('Pace of change parameters'!$E$20:$I$20,1,$B$6)</f>
        <v>1.2019795091496865E-2</v>
      </c>
      <c r="N160" s="101">
        <f>IF(INDEX('Pace of change parameters'!$E$28:$I$28,1,$B$6)=1,(1+L160)*D160,D160)</f>
        <v>37680.231558870393</v>
      </c>
      <c r="O160" s="87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0.77010036854603181</v>
      </c>
      <c r="P160" s="51">
        <v>4.6762702898821784E-2</v>
      </c>
      <c r="Q160" s="51">
        <v>2.8946758992252519E-2</v>
      </c>
      <c r="R160" s="9">
        <f>IF(INDEX('Pace of change parameters'!$E$29:$I$29,1,$B$6)=1,D160*(1+P160),D160)</f>
        <v>38310.468163393976</v>
      </c>
      <c r="S160" s="96">
        <f>IF(P160&lt;INDEX('Pace of change parameters'!$E$22:$I$22,1,$B$6),INDEX('Pace of change parameters'!$E$22:$I$22,1,$B$6),P160)</f>
        <v>4.6762702898821784E-2</v>
      </c>
      <c r="T160" s="125">
        <v>2.8946758992252519E-2</v>
      </c>
      <c r="U160" s="110">
        <f t="shared" si="19"/>
        <v>38310.468163393976</v>
      </c>
      <c r="V160" s="124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5">
        <f>MIN(S160, S160+(INDEX('Pace of change parameters'!$E$25:$I$25,1,$B$6)-S160)*(1-V160))</f>
        <v>4.6762702898821784E-2</v>
      </c>
      <c r="X160" s="125">
        <v>2.8946758992252519E-2</v>
      </c>
      <c r="Y160" s="101">
        <f t="shared" si="20"/>
        <v>38310.468163393976</v>
      </c>
      <c r="Z160" s="90">
        <v>0</v>
      </c>
      <c r="AA160" s="92">
        <f t="shared" si="23"/>
        <v>40279.868382250199</v>
      </c>
      <c r="AB160" s="92">
        <f>IF(INDEX('Pace of change parameters'!$E$27:$I$27,1,$B$6)=1,MAX(AA160,Y160),Y160)</f>
        <v>38310.468163393976</v>
      </c>
      <c r="AC160" s="90">
        <f t="shared" si="21"/>
        <v>4.6762702898821784E-2</v>
      </c>
      <c r="AD160" s="136">
        <v>2.8946758992252519E-2</v>
      </c>
      <c r="AE160" s="50">
        <v>38310</v>
      </c>
      <c r="AF160" s="50">
        <v>120.7735342331176</v>
      </c>
      <c r="AG160" s="15">
        <f t="shared" si="22"/>
        <v>4.6749911199759575E-2</v>
      </c>
      <c r="AH160" s="15">
        <f t="shared" si="22"/>
        <v>2.8934185008430369E-2</v>
      </c>
      <c r="AI160" s="50"/>
      <c r="AJ160" s="50">
        <v>40279.868382250199</v>
      </c>
      <c r="AK160" s="50">
        <v>126.98360905688241</v>
      </c>
      <c r="AL160" s="15">
        <f t="shared" si="24"/>
        <v>-4.8904538702967626E-2</v>
      </c>
      <c r="AM160" s="52">
        <f t="shared" si="24"/>
        <v>-4.8904538702967626E-2</v>
      </c>
    </row>
    <row r="161" spans="1:39" x14ac:dyDescent="0.2">
      <c r="A161" s="178" t="s">
        <v>369</v>
      </c>
      <c r="B161" s="178" t="s">
        <v>370</v>
      </c>
      <c r="D161" s="61">
        <v>24623</v>
      </c>
      <c r="E161" s="66">
        <v>114.37854119271211</v>
      </c>
      <c r="F161" s="49"/>
      <c r="G161" s="81">
        <v>26001.185112814012</v>
      </c>
      <c r="H161" s="74">
        <v>119.31416138625534</v>
      </c>
      <c r="I161" s="83"/>
      <c r="J161" s="96">
        <f t="shared" si="25"/>
        <v>-5.3004703702325018E-2</v>
      </c>
      <c r="K161" s="119">
        <f t="shared" si="25"/>
        <v>-4.1366591661866181E-2</v>
      </c>
      <c r="L161" s="96">
        <v>2.4457026626314216E-2</v>
      </c>
      <c r="M161" s="90">
        <f>INDEX('Pace of change parameters'!$E$20:$I$20,1,$B$6)</f>
        <v>1.2019795091496865E-2</v>
      </c>
      <c r="N161" s="101">
        <f>IF(INDEX('Pace of change parameters'!$E$28:$I$28,1,$B$6)=1,(1+L161)*D161,D161)</f>
        <v>25225.205366619735</v>
      </c>
      <c r="O161" s="87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0.56172345170416993</v>
      </c>
      <c r="P161" s="51">
        <v>3.6955559327146448E-2</v>
      </c>
      <c r="Q161" s="51">
        <v>2.4366591661866277E-2</v>
      </c>
      <c r="R161" s="9">
        <f>IF(INDEX('Pace of change parameters'!$E$29:$I$29,1,$B$6)=1,D161*(1+P161),D161)</f>
        <v>25532.956737312328</v>
      </c>
      <c r="S161" s="96">
        <f>IF(P161&lt;INDEX('Pace of change parameters'!$E$22:$I$22,1,$B$6),INDEX('Pace of change parameters'!$E$22:$I$22,1,$B$6),P161)</f>
        <v>3.6955559327146448E-2</v>
      </c>
      <c r="T161" s="125">
        <v>2.4366591661866277E-2</v>
      </c>
      <c r="U161" s="110">
        <f t="shared" si="19"/>
        <v>25532.956737312328</v>
      </c>
      <c r="V161" s="124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5">
        <f>MIN(S161, S161+(INDEX('Pace of change parameters'!$E$25:$I$25,1,$B$6)-S161)*(1-V161))</f>
        <v>3.6955559327146448E-2</v>
      </c>
      <c r="X161" s="125">
        <v>2.4366591661866277E-2</v>
      </c>
      <c r="Y161" s="101">
        <f t="shared" si="20"/>
        <v>25532.956737312328</v>
      </c>
      <c r="Z161" s="90">
        <v>0</v>
      </c>
      <c r="AA161" s="92">
        <f t="shared" si="23"/>
        <v>26836.708046555588</v>
      </c>
      <c r="AB161" s="92">
        <f>IF(INDEX('Pace of change parameters'!$E$27:$I$27,1,$B$6)=1,MAX(AA161,Y161),Y161)</f>
        <v>25532.956737312328</v>
      </c>
      <c r="AC161" s="90">
        <f t="shared" si="21"/>
        <v>3.6955559327146448E-2</v>
      </c>
      <c r="AD161" s="136">
        <v>2.4366591661866277E-2</v>
      </c>
      <c r="AE161" s="50">
        <v>25533</v>
      </c>
      <c r="AF161" s="50">
        <v>117.16575492452819</v>
      </c>
      <c r="AG161" s="15">
        <f t="shared" ref="AG161:AH217" si="26">AE161/D161 - 1</f>
        <v>3.6957316330260337E-2</v>
      </c>
      <c r="AH161" s="15">
        <f t="shared" si="26"/>
        <v>2.4368327334407969E-2</v>
      </c>
      <c r="AI161" s="50"/>
      <c r="AJ161" s="50">
        <v>26836.708046555588</v>
      </c>
      <c r="AK161" s="50">
        <v>123.14820655480538</v>
      </c>
      <c r="AL161" s="15">
        <f t="shared" ref="AL161:AM217" si="27">AE161/AJ161-1</f>
        <v>-4.8579283431259612E-2</v>
      </c>
      <c r="AM161" s="52">
        <f t="shared" si="27"/>
        <v>-4.8579283431259612E-2</v>
      </c>
    </row>
    <row r="162" spans="1:39" x14ac:dyDescent="0.2">
      <c r="A162" s="178" t="s">
        <v>371</v>
      </c>
      <c r="B162" s="178" t="s">
        <v>372</v>
      </c>
      <c r="D162" s="61">
        <v>43208</v>
      </c>
      <c r="E162" s="66">
        <v>134.61410551746513</v>
      </c>
      <c r="F162" s="49"/>
      <c r="G162" s="81">
        <v>45564.455718038749</v>
      </c>
      <c r="H162" s="74">
        <v>140.14377022359884</v>
      </c>
      <c r="I162" s="83"/>
      <c r="J162" s="96">
        <f t="shared" si="25"/>
        <v>-5.1716972822432705E-2</v>
      </c>
      <c r="K162" s="119">
        <f t="shared" si="25"/>
        <v>-3.9457085372479606E-2</v>
      </c>
      <c r="L162" s="96">
        <v>2.510370403994111E-2</v>
      </c>
      <c r="M162" s="90">
        <f>INDEX('Pace of change parameters'!$E$20:$I$20,1,$B$6)</f>
        <v>1.2019795091496865E-2</v>
      </c>
      <c r="N162" s="101">
        <f>IF(INDEX('Pace of change parameters'!$E$28:$I$28,1,$B$6)=1,(1+L162)*D162,D162)</f>
        <v>44292.680844157774</v>
      </c>
      <c r="O162" s="87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0.47484954414346864</v>
      </c>
      <c r="P162" s="51">
        <v>3.5675932942052846E-2</v>
      </c>
      <c r="Q162" s="51">
        <v>2.2457085372479701E-2</v>
      </c>
      <c r="R162" s="9">
        <f>IF(INDEX('Pace of change parameters'!$E$29:$I$29,1,$B$6)=1,D162*(1+P162),D162)</f>
        <v>44749.48571056022</v>
      </c>
      <c r="S162" s="96">
        <f>IF(P162&lt;INDEX('Pace of change parameters'!$E$22:$I$22,1,$B$6),INDEX('Pace of change parameters'!$E$22:$I$22,1,$B$6),P162)</f>
        <v>3.5675932942052846E-2</v>
      </c>
      <c r="T162" s="125">
        <v>2.2457085372479701E-2</v>
      </c>
      <c r="U162" s="110">
        <f t="shared" si="19"/>
        <v>44749.48571056022</v>
      </c>
      <c r="V162" s="124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5">
        <f>MIN(S162, S162+(INDEX('Pace of change parameters'!$E$25:$I$25,1,$B$6)-S162)*(1-V162))</f>
        <v>3.5675932942052846E-2</v>
      </c>
      <c r="X162" s="125">
        <v>2.2457085372479701E-2</v>
      </c>
      <c r="Y162" s="101">
        <f t="shared" si="20"/>
        <v>44749.48571056022</v>
      </c>
      <c r="Z162" s="90">
        <v>0</v>
      </c>
      <c r="AA162" s="92">
        <f t="shared" si="23"/>
        <v>47028.625429945918</v>
      </c>
      <c r="AB162" s="92">
        <f>IF(INDEX('Pace of change parameters'!$E$27:$I$27,1,$B$6)=1,MAX(AA162,Y162),Y162)</f>
        <v>44749.48571056022</v>
      </c>
      <c r="AC162" s="90">
        <f t="shared" si="21"/>
        <v>3.5675932942052846E-2</v>
      </c>
      <c r="AD162" s="136">
        <v>2.2457085372479701E-2</v>
      </c>
      <c r="AE162" s="50">
        <v>44749</v>
      </c>
      <c r="AF162" s="50">
        <v>137.63565206492854</v>
      </c>
      <c r="AG162" s="15">
        <f t="shared" si="26"/>
        <v>3.566469172375486E-2</v>
      </c>
      <c r="AH162" s="15">
        <f t="shared" si="26"/>
        <v>2.2445987631447561E-2</v>
      </c>
      <c r="AI162" s="50"/>
      <c r="AJ162" s="50">
        <v>47028.625429945918</v>
      </c>
      <c r="AK162" s="50">
        <v>144.64715472452761</v>
      </c>
      <c r="AL162" s="15">
        <f t="shared" si="27"/>
        <v>-4.8473146070187823E-2</v>
      </c>
      <c r="AM162" s="52">
        <f t="shared" si="27"/>
        <v>-4.8473146070187711E-2</v>
      </c>
    </row>
    <row r="163" spans="1:39" x14ac:dyDescent="0.2">
      <c r="A163" s="178" t="s">
        <v>373</v>
      </c>
      <c r="B163" s="178" t="s">
        <v>374</v>
      </c>
      <c r="D163" s="61">
        <v>25578</v>
      </c>
      <c r="E163" s="66">
        <v>130.68018779507702</v>
      </c>
      <c r="F163" s="49"/>
      <c r="G163" s="81">
        <v>24644.929436851417</v>
      </c>
      <c r="H163" s="74">
        <v>124.21541899475091</v>
      </c>
      <c r="I163" s="83"/>
      <c r="J163" s="96">
        <f t="shared" si="25"/>
        <v>3.7860549186777837E-2</v>
      </c>
      <c r="K163" s="119">
        <f t="shared" si="25"/>
        <v>5.2044817403862798E-2</v>
      </c>
      <c r="L163" s="96">
        <v>2.5850902002560128E-2</v>
      </c>
      <c r="M163" s="90">
        <f>INDEX('Pace of change parameters'!$E$20:$I$20,1,$B$6)</f>
        <v>1.2019795091496865E-2</v>
      </c>
      <c r="N163" s="101">
        <f>IF(INDEX('Pace of change parameters'!$E$28:$I$28,1,$B$6)=1,(1+L163)*D163,D163)</f>
        <v>26239.214371421484</v>
      </c>
      <c r="O163" s="87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1">
        <v>2.5850902002560128E-2</v>
      </c>
      <c r="Q163" s="51">
        <v>1.2019795091496865E-2</v>
      </c>
      <c r="R163" s="9">
        <f>IF(INDEX('Pace of change parameters'!$E$29:$I$29,1,$B$6)=1,D163*(1+P163),D163)</f>
        <v>26239.214371421484</v>
      </c>
      <c r="S163" s="96">
        <f>IF(P163&lt;INDEX('Pace of change parameters'!$E$22:$I$22,1,$B$6),INDEX('Pace of change parameters'!$E$22:$I$22,1,$B$6),P163)</f>
        <v>2.5850902002560128E-2</v>
      </c>
      <c r="T163" s="125">
        <v>1.2019795091496865E-2</v>
      </c>
      <c r="U163" s="110">
        <f t="shared" si="19"/>
        <v>26239.214371421484</v>
      </c>
      <c r="V163" s="124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5">
        <f>MIN(S163, S163+(INDEX('Pace of change parameters'!$E$25:$I$25,1,$B$6)-S163)*(1-V163))</f>
        <v>2.5850902002560128E-2</v>
      </c>
      <c r="X163" s="125">
        <v>1.2019795091496865E-2</v>
      </c>
      <c r="Y163" s="101">
        <f t="shared" si="20"/>
        <v>26239.214371421484</v>
      </c>
      <c r="Z163" s="90">
        <v>0</v>
      </c>
      <c r="AA163" s="92">
        <f t="shared" si="23"/>
        <v>25436.870406295315</v>
      </c>
      <c r="AB163" s="92">
        <f>IF(INDEX('Pace of change parameters'!$E$27:$I$27,1,$B$6)=1,MAX(AA163,Y163),Y163)</f>
        <v>26239.214371421484</v>
      </c>
      <c r="AC163" s="90">
        <f t="shared" si="21"/>
        <v>2.5850902002560128E-2</v>
      </c>
      <c r="AD163" s="136">
        <v>1.2019795091496865E-2</v>
      </c>
      <c r="AE163" s="50">
        <v>26239</v>
      </c>
      <c r="AF163" s="50">
        <v>132.24985639965658</v>
      </c>
      <c r="AG163" s="15">
        <f t="shared" si="26"/>
        <v>2.5842520916412592E-2</v>
      </c>
      <c r="AH163" s="15">
        <f t="shared" si="26"/>
        <v>1.2011527003932709E-2</v>
      </c>
      <c r="AI163" s="50"/>
      <c r="AJ163" s="50">
        <v>25436.870406295315</v>
      </c>
      <c r="AK163" s="50">
        <v>128.20696133576848</v>
      </c>
      <c r="AL163" s="15">
        <f t="shared" si="27"/>
        <v>3.1534130610114897E-2</v>
      </c>
      <c r="AM163" s="52">
        <f t="shared" si="27"/>
        <v>3.1534130610115119E-2</v>
      </c>
    </row>
    <row r="164" spans="1:39" x14ac:dyDescent="0.2">
      <c r="A164" s="178" t="s">
        <v>375</v>
      </c>
      <c r="B164" s="178" t="s">
        <v>376</v>
      </c>
      <c r="D164" s="61">
        <v>43956</v>
      </c>
      <c r="E164" s="66">
        <v>142.833733710459</v>
      </c>
      <c r="F164" s="49"/>
      <c r="G164" s="81">
        <v>45904.056943629446</v>
      </c>
      <c r="H164" s="74">
        <v>146.27574271779548</v>
      </c>
      <c r="I164" s="83"/>
      <c r="J164" s="96">
        <f t="shared" si="25"/>
        <v>-4.2437576836001134E-2</v>
      </c>
      <c r="K164" s="119">
        <f t="shared" si="25"/>
        <v>-2.3530962436998371E-2</v>
      </c>
      <c r="L164" s="96">
        <v>3.2001644386219663E-2</v>
      </c>
      <c r="M164" s="90">
        <f>INDEX('Pace of change parameters'!$E$20:$I$20,1,$B$6)</f>
        <v>1.2019795091496865E-2</v>
      </c>
      <c r="N164" s="101">
        <f>IF(INDEX('Pace of change parameters'!$E$28:$I$28,1,$B$6)=1,(1+L164)*D164,D164)</f>
        <v>45362.664280640674</v>
      </c>
      <c r="O164" s="87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1">
        <v>3.2001644386219663E-2</v>
      </c>
      <c r="Q164" s="51">
        <v>1.2019795091496865E-2</v>
      </c>
      <c r="R164" s="9">
        <f>IF(INDEX('Pace of change parameters'!$E$29:$I$29,1,$B$6)=1,D164*(1+P164),D164)</f>
        <v>45362.664280640674</v>
      </c>
      <c r="S164" s="96">
        <f>IF(P164&lt;INDEX('Pace of change parameters'!$E$22:$I$22,1,$B$6),INDEX('Pace of change parameters'!$E$22:$I$22,1,$B$6),P164)</f>
        <v>3.2001644386219663E-2</v>
      </c>
      <c r="T164" s="125">
        <v>1.2019795091496865E-2</v>
      </c>
      <c r="U164" s="110">
        <f t="shared" si="19"/>
        <v>45362.664280640674</v>
      </c>
      <c r="V164" s="124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5">
        <f>MIN(S164, S164+(INDEX('Pace of change parameters'!$E$25:$I$25,1,$B$6)-S164)*(1-V164))</f>
        <v>3.2001644386219663E-2</v>
      </c>
      <c r="X164" s="125">
        <v>1.2019795091496865E-2</v>
      </c>
      <c r="Y164" s="101">
        <f t="shared" si="20"/>
        <v>45362.664280640674</v>
      </c>
      <c r="Z164" s="90">
        <v>0</v>
      </c>
      <c r="AA164" s="92">
        <f t="shared" si="23"/>
        <v>47379.139412438912</v>
      </c>
      <c r="AB164" s="92">
        <f>IF(INDEX('Pace of change parameters'!$E$27:$I$27,1,$B$6)=1,MAX(AA164,Y164),Y164)</f>
        <v>45362.664280640674</v>
      </c>
      <c r="AC164" s="90">
        <f t="shared" si="21"/>
        <v>3.2001644386219663E-2</v>
      </c>
      <c r="AD164" s="136">
        <v>1.2019795091496865E-2</v>
      </c>
      <c r="AE164" s="50">
        <v>45363</v>
      </c>
      <c r="AF164" s="50">
        <v>144.55163570958038</v>
      </c>
      <c r="AG164" s="15">
        <f t="shared" si="26"/>
        <v>3.2009282009282103E-2</v>
      </c>
      <c r="AH164" s="15">
        <f t="shared" si="26"/>
        <v>1.2027284833173724E-2</v>
      </c>
      <c r="AI164" s="50"/>
      <c r="AJ164" s="50">
        <v>47379.139412438912</v>
      </c>
      <c r="AK164" s="50">
        <v>150.97617222362481</v>
      </c>
      <c r="AL164" s="15">
        <f t="shared" si="27"/>
        <v>-4.255331433710241E-2</v>
      </c>
      <c r="AM164" s="52">
        <f t="shared" si="27"/>
        <v>-4.2553314337102521E-2</v>
      </c>
    </row>
    <row r="165" spans="1:39" x14ac:dyDescent="0.2">
      <c r="A165" s="178" t="s">
        <v>377</v>
      </c>
      <c r="B165" s="178" t="s">
        <v>378</v>
      </c>
      <c r="D165" s="61">
        <v>38723</v>
      </c>
      <c r="E165" s="66">
        <v>126.86128733981802</v>
      </c>
      <c r="F165" s="49"/>
      <c r="G165" s="81">
        <v>40926.112288033553</v>
      </c>
      <c r="H165" s="74">
        <v>132.46129065101789</v>
      </c>
      <c r="I165" s="83"/>
      <c r="J165" s="96">
        <f t="shared" si="25"/>
        <v>-5.3831457836216789E-2</v>
      </c>
      <c r="K165" s="119">
        <f t="shared" si="25"/>
        <v>-4.2276526853068486E-2</v>
      </c>
      <c r="L165" s="96">
        <v>2.4378923898632499E-2</v>
      </c>
      <c r="M165" s="90">
        <f>INDEX('Pace of change parameters'!$E$20:$I$20,1,$B$6)</f>
        <v>1.2019795091496865E-2</v>
      </c>
      <c r="N165" s="101">
        <f>IF(INDEX('Pace of change parameters'!$E$28:$I$28,1,$B$6)=1,(1+L165)*D165,D165)</f>
        <v>39667.025070126743</v>
      </c>
      <c r="O165" s="87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0.60312139112239127</v>
      </c>
      <c r="P165" s="51">
        <v>3.7797551362440007E-2</v>
      </c>
      <c r="Q165" s="51">
        <v>2.5276526853068582E-2</v>
      </c>
      <c r="R165" s="9">
        <f>IF(INDEX('Pace of change parameters'!$E$29:$I$29,1,$B$6)=1,D165*(1+P165),D165)</f>
        <v>40186.634581407765</v>
      </c>
      <c r="S165" s="96">
        <f>IF(P165&lt;INDEX('Pace of change parameters'!$E$22:$I$22,1,$B$6),INDEX('Pace of change parameters'!$E$22:$I$22,1,$B$6),P165)</f>
        <v>3.7797551362440007E-2</v>
      </c>
      <c r="T165" s="125">
        <v>2.5276526853068582E-2</v>
      </c>
      <c r="U165" s="110">
        <f t="shared" si="19"/>
        <v>40186.634581407765</v>
      </c>
      <c r="V165" s="124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5">
        <f>MIN(S165, S165+(INDEX('Pace of change parameters'!$E$25:$I$25,1,$B$6)-S165)*(1-V165))</f>
        <v>3.7797551362440007E-2</v>
      </c>
      <c r="X165" s="125">
        <v>2.5276526853068582E-2</v>
      </c>
      <c r="Y165" s="101">
        <f t="shared" si="20"/>
        <v>40186.634581407765</v>
      </c>
      <c r="Z165" s="90">
        <v>0</v>
      </c>
      <c r="AA165" s="92">
        <f t="shared" si="23"/>
        <v>42241.233320293075</v>
      </c>
      <c r="AB165" s="92">
        <f>IF(INDEX('Pace of change parameters'!$E$27:$I$27,1,$B$6)=1,MAX(AA165,Y165),Y165)</f>
        <v>40186.634581407765</v>
      </c>
      <c r="AC165" s="90">
        <f t="shared" si="21"/>
        <v>3.7797551362440007E-2</v>
      </c>
      <c r="AD165" s="136">
        <v>2.5276526853068582E-2</v>
      </c>
      <c r="AE165" s="50">
        <v>40187</v>
      </c>
      <c r="AF165" s="50">
        <v>130.06908278822567</v>
      </c>
      <c r="AG165" s="15">
        <f t="shared" si="26"/>
        <v>3.7806988094930771E-2</v>
      </c>
      <c r="AH165" s="15">
        <f t="shared" si="26"/>
        <v>2.528584973140835E-2</v>
      </c>
      <c r="AI165" s="50"/>
      <c r="AJ165" s="50">
        <v>42241.233320293075</v>
      </c>
      <c r="AK165" s="50">
        <v>136.7178061018229</v>
      </c>
      <c r="AL165" s="15">
        <f t="shared" si="27"/>
        <v>-4.8630997696419098E-2</v>
      </c>
      <c r="AM165" s="52">
        <f t="shared" si="27"/>
        <v>-4.8630997696419209E-2</v>
      </c>
    </row>
    <row r="166" spans="1:39" x14ac:dyDescent="0.2">
      <c r="A166" s="178" t="s">
        <v>379</v>
      </c>
      <c r="B166" s="178" t="s">
        <v>380</v>
      </c>
      <c r="D166" s="61">
        <v>47795</v>
      </c>
      <c r="E166" s="66">
        <v>122.30489208454628</v>
      </c>
      <c r="F166" s="49"/>
      <c r="G166" s="81">
        <v>49771.478783245329</v>
      </c>
      <c r="H166" s="74">
        <v>126.15978187311363</v>
      </c>
      <c r="I166" s="83"/>
      <c r="J166" s="96">
        <f t="shared" si="25"/>
        <v>-3.9711072115274915E-2</v>
      </c>
      <c r="K166" s="119">
        <f t="shared" si="25"/>
        <v>-3.055561551655539E-2</v>
      </c>
      <c r="L166" s="96">
        <v>2.1668457115971984E-2</v>
      </c>
      <c r="M166" s="90">
        <f>INDEX('Pace of change parameters'!$E$20:$I$20,1,$B$6)</f>
        <v>1.2019795091496865E-2</v>
      </c>
      <c r="N166" s="101">
        <f>IF(INDEX('Pace of change parameters'!$E$28:$I$28,1,$B$6)=1,(1+L166)*D166,D166)</f>
        <v>48830.643907857884</v>
      </c>
      <c r="O166" s="87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6.9872889331636379E-2</v>
      </c>
      <c r="P166" s="51">
        <v>2.3218920152058065E-2</v>
      </c>
      <c r="Q166" s="51">
        <v>1.3555615516555486E-2</v>
      </c>
      <c r="R166" s="9">
        <f>IF(INDEX('Pace of change parameters'!$E$29:$I$29,1,$B$6)=1,D166*(1+P166),D166)</f>
        <v>48904.748288667615</v>
      </c>
      <c r="S166" s="96">
        <f>IF(P166&lt;INDEX('Pace of change parameters'!$E$22:$I$22,1,$B$6),INDEX('Pace of change parameters'!$E$22:$I$22,1,$B$6),P166)</f>
        <v>2.3218920152058065E-2</v>
      </c>
      <c r="T166" s="125">
        <v>1.3555615516555486E-2</v>
      </c>
      <c r="U166" s="110">
        <f t="shared" si="19"/>
        <v>48904.748288667615</v>
      </c>
      <c r="V166" s="124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5">
        <f>MIN(S166, S166+(INDEX('Pace of change parameters'!$E$25:$I$25,1,$B$6)-S166)*(1-V166))</f>
        <v>2.3218920152058065E-2</v>
      </c>
      <c r="X166" s="125">
        <v>1.3555615516555486E-2</v>
      </c>
      <c r="Y166" s="101">
        <f t="shared" si="20"/>
        <v>48904.748288667615</v>
      </c>
      <c r="Z166" s="90">
        <v>0</v>
      </c>
      <c r="AA166" s="92">
        <f t="shared" si="23"/>
        <v>51370.837112075482</v>
      </c>
      <c r="AB166" s="92">
        <f>IF(INDEX('Pace of change parameters'!$E$27:$I$27,1,$B$6)=1,MAX(AA166,Y166),Y166)</f>
        <v>48904.748288667615</v>
      </c>
      <c r="AC166" s="90">
        <f t="shared" si="21"/>
        <v>2.3218920152058065E-2</v>
      </c>
      <c r="AD166" s="136">
        <v>1.3555615516555486E-2</v>
      </c>
      <c r="AE166" s="50">
        <v>48905</v>
      </c>
      <c r="AF166" s="50">
        <v>123.96344821045558</v>
      </c>
      <c r="AG166" s="15">
        <f t="shared" si="26"/>
        <v>2.3224186630400601E-2</v>
      </c>
      <c r="AH166" s="15">
        <f t="shared" si="26"/>
        <v>1.3560832258147082E-2</v>
      </c>
      <c r="AI166" s="50"/>
      <c r="AJ166" s="50">
        <v>51370.837112075482</v>
      </c>
      <c r="AK166" s="50">
        <v>130.21380443452651</v>
      </c>
      <c r="AL166" s="15">
        <f t="shared" si="27"/>
        <v>-4.8000718903913886E-2</v>
      </c>
      <c r="AM166" s="52">
        <f t="shared" si="27"/>
        <v>-4.8000718903913886E-2</v>
      </c>
    </row>
    <row r="167" spans="1:39" x14ac:dyDescent="0.2">
      <c r="A167" s="178" t="s">
        <v>381</v>
      </c>
      <c r="B167" s="178" t="s">
        <v>382</v>
      </c>
      <c r="D167" s="61">
        <v>36708</v>
      </c>
      <c r="E167" s="66">
        <v>148.93910166017872</v>
      </c>
      <c r="F167" s="49"/>
      <c r="G167" s="81">
        <v>34196.363345573292</v>
      </c>
      <c r="H167" s="74">
        <v>138.11697647569596</v>
      </c>
      <c r="I167" s="83"/>
      <c r="J167" s="96">
        <f t="shared" si="25"/>
        <v>7.34474782901684E-2</v>
      </c>
      <c r="K167" s="119">
        <f t="shared" si="25"/>
        <v>7.8354779120053397E-2</v>
      </c>
      <c r="L167" s="96">
        <v>1.6646277225697892E-2</v>
      </c>
      <c r="M167" s="90">
        <f>INDEX('Pace of change parameters'!$E$20:$I$20,1,$B$6)</f>
        <v>1.2019795091496865E-2</v>
      </c>
      <c r="N167" s="101">
        <f>IF(INDEX('Pace of change parameters'!$E$28:$I$28,1,$B$6)=1,(1+L167)*D167,D167)</f>
        <v>37319.051544400922</v>
      </c>
      <c r="O167" s="87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1">
        <v>1.6646277225697892E-2</v>
      </c>
      <c r="Q167" s="51">
        <v>1.2019795091496865E-2</v>
      </c>
      <c r="R167" s="9">
        <f>IF(INDEX('Pace of change parameters'!$E$29:$I$29,1,$B$6)=1,D167*(1+P167),D167)</f>
        <v>37319.051544400922</v>
      </c>
      <c r="S167" s="96">
        <f>IF(P167&lt;INDEX('Pace of change parameters'!$E$22:$I$22,1,$B$6),INDEX('Pace of change parameters'!$E$22:$I$22,1,$B$6),P167)</f>
        <v>1.9300000000000001E-2</v>
      </c>
      <c r="T167" s="125">
        <v>1.466144149146964E-2</v>
      </c>
      <c r="U167" s="110">
        <f t="shared" si="19"/>
        <v>37416.464400000004</v>
      </c>
      <c r="V167" s="124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0.53105043419663212</v>
      </c>
      <c r="W167" s="125">
        <f>MIN(S167, S167+(INDEX('Pace of change parameters'!$E$25:$I$25,1,$B$6)-S167)*(1-V167))</f>
        <v>1.4938769038028678E-2</v>
      </c>
      <c r="X167" s="125">
        <v>1.0320057311590247E-2</v>
      </c>
      <c r="Y167" s="101">
        <f t="shared" si="20"/>
        <v>37256.372333847961</v>
      </c>
      <c r="Z167" s="90">
        <v>0</v>
      </c>
      <c r="AA167" s="92">
        <f t="shared" si="23"/>
        <v>35295.230404971495</v>
      </c>
      <c r="AB167" s="92">
        <f>IF(INDEX('Pace of change parameters'!$E$27:$I$27,1,$B$6)=1,MAX(AA167,Y167),Y167)</f>
        <v>37256.372333847961</v>
      </c>
      <c r="AC167" s="90">
        <f t="shared" si="21"/>
        <v>1.493876903802871E-2</v>
      </c>
      <c r="AD167" s="136">
        <v>1.0320057311590247E-2</v>
      </c>
      <c r="AE167" s="50">
        <v>37256</v>
      </c>
      <c r="AF167" s="50">
        <v>150.4746578920836</v>
      </c>
      <c r="AG167" s="15">
        <f t="shared" si="26"/>
        <v>1.4928625912607574E-2</v>
      </c>
      <c r="AH167" s="15">
        <f t="shared" si="26"/>
        <v>1.0309960344788482E-2</v>
      </c>
      <c r="AI167" s="50"/>
      <c r="AJ167" s="50">
        <v>35295.230404971495</v>
      </c>
      <c r="AK167" s="50">
        <v>142.55523191996866</v>
      </c>
      <c r="AL167" s="15">
        <f t="shared" si="27"/>
        <v>5.5553387030796042E-2</v>
      </c>
      <c r="AM167" s="52">
        <f t="shared" si="27"/>
        <v>5.5553387030796264E-2</v>
      </c>
    </row>
    <row r="168" spans="1:39" x14ac:dyDescent="0.2">
      <c r="A168" s="178" t="s">
        <v>383</v>
      </c>
      <c r="B168" s="178" t="s">
        <v>384</v>
      </c>
      <c r="D168" s="61">
        <v>16419</v>
      </c>
      <c r="E168" s="66">
        <v>125.8125756374819</v>
      </c>
      <c r="F168" s="49"/>
      <c r="G168" s="81">
        <v>15726.133695884038</v>
      </c>
      <c r="H168" s="74">
        <v>119.26202724795054</v>
      </c>
      <c r="I168" s="83"/>
      <c r="J168" s="96">
        <f t="shared" si="25"/>
        <v>4.4058273795376968E-2</v>
      </c>
      <c r="K168" s="119">
        <f t="shared" si="25"/>
        <v>5.4925683729260211E-2</v>
      </c>
      <c r="L168" s="96">
        <v>2.2553722411936317E-2</v>
      </c>
      <c r="M168" s="90">
        <f>INDEX('Pace of change parameters'!$E$20:$I$20,1,$B$6)</f>
        <v>1.2019795091496865E-2</v>
      </c>
      <c r="N168" s="101">
        <f>IF(INDEX('Pace of change parameters'!$E$28:$I$28,1,$B$6)=1,(1+L168)*D168,D168)</f>
        <v>16789.309568281584</v>
      </c>
      <c r="O168" s="87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1">
        <v>2.2553722411936317E-2</v>
      </c>
      <c r="Q168" s="51">
        <v>1.2019795091496865E-2</v>
      </c>
      <c r="R168" s="9">
        <f>IF(INDEX('Pace of change parameters'!$E$29:$I$29,1,$B$6)=1,D168*(1+P168),D168)</f>
        <v>16789.309568281584</v>
      </c>
      <c r="S168" s="96">
        <f>IF(P168&lt;INDEX('Pace of change parameters'!$E$22:$I$22,1,$B$6),INDEX('Pace of change parameters'!$E$22:$I$22,1,$B$6),P168)</f>
        <v>2.2553722411936317E-2</v>
      </c>
      <c r="T168" s="125">
        <v>1.2019795091496865E-2</v>
      </c>
      <c r="U168" s="110">
        <f t="shared" si="19"/>
        <v>16789.309568281584</v>
      </c>
      <c r="V168" s="124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5">
        <f>MIN(S168, S168+(INDEX('Pace of change parameters'!$E$25:$I$25,1,$B$6)-S168)*(1-V168))</f>
        <v>2.2553722411936317E-2</v>
      </c>
      <c r="X168" s="125">
        <v>1.2019795091496865E-2</v>
      </c>
      <c r="Y168" s="101">
        <f t="shared" si="20"/>
        <v>16789.309568281584</v>
      </c>
      <c r="Z168" s="90">
        <v>0</v>
      </c>
      <c r="AA168" s="92">
        <f t="shared" si="23"/>
        <v>16231.477790969988</v>
      </c>
      <c r="AB168" s="92">
        <f>IF(INDEX('Pace of change parameters'!$E$27:$I$27,1,$B$6)=1,MAX(AA168,Y168),Y168)</f>
        <v>16789.309568281584</v>
      </c>
      <c r="AC168" s="90">
        <f t="shared" si="21"/>
        <v>2.2553722411936317E-2</v>
      </c>
      <c r="AD168" s="136">
        <v>1.2019795091496865E-2</v>
      </c>
      <c r="AE168" s="50">
        <v>16789</v>
      </c>
      <c r="AF168" s="50">
        <v>127.32246934857841</v>
      </c>
      <c r="AG168" s="15">
        <f t="shared" si="26"/>
        <v>2.253486814056882E-2</v>
      </c>
      <c r="AH168" s="15">
        <f t="shared" si="26"/>
        <v>1.2001135049068079E-2</v>
      </c>
      <c r="AI168" s="50"/>
      <c r="AJ168" s="50">
        <v>16231.477790969988</v>
      </c>
      <c r="AK168" s="50">
        <v>123.09439713639333</v>
      </c>
      <c r="AL168" s="15">
        <f t="shared" si="27"/>
        <v>3.4348210077346009E-2</v>
      </c>
      <c r="AM168" s="52">
        <f t="shared" si="27"/>
        <v>3.4348210077345787E-2</v>
      </c>
    </row>
    <row r="169" spans="1:39" x14ac:dyDescent="0.2">
      <c r="A169" s="178" t="s">
        <v>385</v>
      </c>
      <c r="B169" s="178" t="s">
        <v>386</v>
      </c>
      <c r="D169" s="61">
        <v>26455</v>
      </c>
      <c r="E169" s="66">
        <v>124.86882898120611</v>
      </c>
      <c r="F169" s="49"/>
      <c r="G169" s="81">
        <v>26151.961039841535</v>
      </c>
      <c r="H169" s="74">
        <v>122.18540587184782</v>
      </c>
      <c r="I169" s="83"/>
      <c r="J169" s="96">
        <f t="shared" si="25"/>
        <v>1.158761898187266E-2</v>
      </c>
      <c r="K169" s="119">
        <f t="shared" si="25"/>
        <v>2.1961895450695268E-2</v>
      </c>
      <c r="L169" s="96">
        <v>2.239850371662544E-2</v>
      </c>
      <c r="M169" s="90">
        <f>INDEX('Pace of change parameters'!$E$20:$I$20,1,$B$6)</f>
        <v>1.2019795091496865E-2</v>
      </c>
      <c r="N169" s="101">
        <f>IF(INDEX('Pace of change parameters'!$E$28:$I$28,1,$B$6)=1,(1+L169)*D169,D169)</f>
        <v>27047.552415823327</v>
      </c>
      <c r="O169" s="87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1">
        <v>2.239850371662544E-2</v>
      </c>
      <c r="Q169" s="51">
        <v>1.2019795091496865E-2</v>
      </c>
      <c r="R169" s="9">
        <f>IF(INDEX('Pace of change parameters'!$E$29:$I$29,1,$B$6)=1,D169*(1+P169),D169)</f>
        <v>27047.552415823327</v>
      </c>
      <c r="S169" s="96">
        <f>IF(P169&lt;INDEX('Pace of change parameters'!$E$22:$I$22,1,$B$6),INDEX('Pace of change parameters'!$E$22:$I$22,1,$B$6),P169)</f>
        <v>2.239850371662544E-2</v>
      </c>
      <c r="T169" s="125">
        <v>1.2019795091496865E-2</v>
      </c>
      <c r="U169" s="110">
        <f t="shared" si="19"/>
        <v>27047.552415823327</v>
      </c>
      <c r="V169" s="124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5">
        <f>MIN(S169, S169+(INDEX('Pace of change parameters'!$E$25:$I$25,1,$B$6)-S169)*(1-V169))</f>
        <v>2.239850371662544E-2</v>
      </c>
      <c r="X169" s="125">
        <v>1.2019795091496865E-2</v>
      </c>
      <c r="Y169" s="101">
        <f t="shared" si="20"/>
        <v>27047.552415823327</v>
      </c>
      <c r="Z169" s="90">
        <v>0</v>
      </c>
      <c r="AA169" s="92">
        <f t="shared" si="23"/>
        <v>26992.329012158894</v>
      </c>
      <c r="AB169" s="92">
        <f>IF(INDEX('Pace of change parameters'!$E$27:$I$27,1,$B$6)=1,MAX(AA169,Y169),Y169)</f>
        <v>27047.552415823327</v>
      </c>
      <c r="AC169" s="90">
        <f t="shared" si="21"/>
        <v>2.239850371662544E-2</v>
      </c>
      <c r="AD169" s="136">
        <v>1.2019795091496865E-2</v>
      </c>
      <c r="AE169" s="50">
        <v>27048</v>
      </c>
      <c r="AF169" s="50">
        <v>126.37181789109017</v>
      </c>
      <c r="AG169" s="15">
        <f t="shared" si="26"/>
        <v>2.2415422415422492E-2</v>
      </c>
      <c r="AH169" s="15">
        <f t="shared" si="26"/>
        <v>1.2036542042932696E-2</v>
      </c>
      <c r="AI169" s="50"/>
      <c r="AJ169" s="50">
        <v>26992.329012158894</v>
      </c>
      <c r="AK169" s="50">
        <v>126.11171570470768</v>
      </c>
      <c r="AL169" s="15">
        <f t="shared" si="27"/>
        <v>2.0624744095267822E-3</v>
      </c>
      <c r="AM169" s="52">
        <f t="shared" si="27"/>
        <v>2.0624744095270042E-3</v>
      </c>
    </row>
    <row r="170" spans="1:39" x14ac:dyDescent="0.2">
      <c r="A170" s="178" t="s">
        <v>387</v>
      </c>
      <c r="B170" s="178" t="s">
        <v>388</v>
      </c>
      <c r="D170" s="61">
        <v>16466</v>
      </c>
      <c r="E170" s="66">
        <v>115.35927418908071</v>
      </c>
      <c r="F170" s="49"/>
      <c r="G170" s="81">
        <v>17243.313561736508</v>
      </c>
      <c r="H170" s="74">
        <v>119.65322956992024</v>
      </c>
      <c r="I170" s="83"/>
      <c r="J170" s="96">
        <f t="shared" si="25"/>
        <v>-4.5079129307338706E-2</v>
      </c>
      <c r="K170" s="119">
        <f t="shared" si="25"/>
        <v>-3.5886665126162232E-2</v>
      </c>
      <c r="L170" s="96">
        <v>2.1761917190338931E-2</v>
      </c>
      <c r="M170" s="90">
        <f>INDEX('Pace of change parameters'!$E$20:$I$20,1,$B$6)</f>
        <v>1.2019795091496865E-2</v>
      </c>
      <c r="N170" s="101">
        <f>IF(INDEX('Pace of change parameters'!$E$28:$I$28,1,$B$6)=1,(1+L170)*D170,D170)</f>
        <v>16824.33172845612</v>
      </c>
      <c r="O170" s="87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0.31241155681896732</v>
      </c>
      <c r="P170" s="51">
        <v>2.8694890562744435E-2</v>
      </c>
      <c r="Q170" s="51">
        <v>1.8886665126162328E-2</v>
      </c>
      <c r="R170" s="9">
        <f>IF(INDEX('Pace of change parameters'!$E$29:$I$29,1,$B$6)=1,D170*(1+P170),D170)</f>
        <v>16938.490068006151</v>
      </c>
      <c r="S170" s="96">
        <f>IF(P170&lt;INDEX('Pace of change parameters'!$E$22:$I$22,1,$B$6),INDEX('Pace of change parameters'!$E$22:$I$22,1,$B$6),P170)</f>
        <v>2.8694890562744435E-2</v>
      </c>
      <c r="T170" s="125">
        <v>1.8886665126162328E-2</v>
      </c>
      <c r="U170" s="110">
        <f t="shared" si="19"/>
        <v>16938.490068006151</v>
      </c>
      <c r="V170" s="124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5">
        <f>MIN(S170, S170+(INDEX('Pace of change parameters'!$E$25:$I$25,1,$B$6)-S170)*(1-V170))</f>
        <v>2.8694890562744435E-2</v>
      </c>
      <c r="X170" s="125">
        <v>1.8886665126162328E-2</v>
      </c>
      <c r="Y170" s="101">
        <f t="shared" si="20"/>
        <v>16938.490068006151</v>
      </c>
      <c r="Z170" s="90">
        <v>0</v>
      </c>
      <c r="AA170" s="92">
        <f t="shared" si="23"/>
        <v>17797.410764307009</v>
      </c>
      <c r="AB170" s="92">
        <f>IF(INDEX('Pace of change parameters'!$E$27:$I$27,1,$B$6)=1,MAX(AA170,Y170),Y170)</f>
        <v>16938.490068006151</v>
      </c>
      <c r="AC170" s="90">
        <f t="shared" si="21"/>
        <v>2.8694890562744435E-2</v>
      </c>
      <c r="AD170" s="136">
        <v>1.8886665126162328E-2</v>
      </c>
      <c r="AE170" s="50">
        <v>16938</v>
      </c>
      <c r="AF170" s="50">
        <v>117.53462553465327</v>
      </c>
      <c r="AG170" s="15">
        <f t="shared" si="26"/>
        <v>2.8665128142839835E-2</v>
      </c>
      <c r="AH170" s="15">
        <f t="shared" si="26"/>
        <v>1.8857186479927401E-2</v>
      </c>
      <c r="AI170" s="50"/>
      <c r="AJ170" s="50">
        <v>17797.410764307009</v>
      </c>
      <c r="AK170" s="50">
        <v>123.4981703665859</v>
      </c>
      <c r="AL170" s="15">
        <f t="shared" si="27"/>
        <v>-4.8288527791389257E-2</v>
      </c>
      <c r="AM170" s="52">
        <f t="shared" si="27"/>
        <v>-4.8288527791389368E-2</v>
      </c>
    </row>
    <row r="171" spans="1:39" x14ac:dyDescent="0.2">
      <c r="A171" s="178" t="s">
        <v>389</v>
      </c>
      <c r="B171" s="178" t="s">
        <v>390</v>
      </c>
      <c r="D171" s="61">
        <v>40503</v>
      </c>
      <c r="E171" s="66">
        <v>128.60602736208605</v>
      </c>
      <c r="F171" s="49"/>
      <c r="G171" s="81">
        <v>42871.472416395773</v>
      </c>
      <c r="H171" s="74">
        <v>135.17250914218505</v>
      </c>
      <c r="I171" s="83"/>
      <c r="J171" s="96">
        <f t="shared" si="25"/>
        <v>-5.524588456845192E-2</v>
      </c>
      <c r="K171" s="119">
        <f t="shared" si="25"/>
        <v>-4.8578529922766012E-2</v>
      </c>
      <c r="L171" s="96">
        <v>1.9161859647889301E-2</v>
      </c>
      <c r="M171" s="90">
        <f>INDEX('Pace of change parameters'!$E$20:$I$20,1,$B$6)</f>
        <v>1.2019795091496865E-2</v>
      </c>
      <c r="N171" s="101">
        <f>IF(INDEX('Pace of change parameters'!$E$28:$I$28,1,$B$6)=1,(1+L171)*D171,D171)</f>
        <v>41279.112801318457</v>
      </c>
      <c r="O171" s="87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0.88983405353526845</v>
      </c>
      <c r="P171" s="51">
        <v>3.885862512587468E-2</v>
      </c>
      <c r="Q171" s="51">
        <v>3.1578529922765997E-2</v>
      </c>
      <c r="R171" s="9">
        <f>IF(INDEX('Pace of change parameters'!$E$29:$I$29,1,$B$6)=1,D171*(1+P171),D171)</f>
        <v>42076.890893473304</v>
      </c>
      <c r="S171" s="96">
        <f>IF(P171&lt;INDEX('Pace of change parameters'!$E$22:$I$22,1,$B$6),INDEX('Pace of change parameters'!$E$22:$I$22,1,$B$6),P171)</f>
        <v>3.885862512587468E-2</v>
      </c>
      <c r="T171" s="125">
        <v>3.1578529922765997E-2</v>
      </c>
      <c r="U171" s="110">
        <f t="shared" si="19"/>
        <v>42076.890893473304</v>
      </c>
      <c r="V171" s="124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5">
        <f>MIN(S171, S171+(INDEX('Pace of change parameters'!$E$25:$I$25,1,$B$6)-S171)*(1-V171))</f>
        <v>3.885862512587468E-2</v>
      </c>
      <c r="X171" s="125">
        <v>3.1578529922765997E-2</v>
      </c>
      <c r="Y171" s="101">
        <f t="shared" si="20"/>
        <v>42076.890893473304</v>
      </c>
      <c r="Z171" s="90">
        <v>0</v>
      </c>
      <c r="AA171" s="92">
        <f t="shared" si="23"/>
        <v>44249.105714714737</v>
      </c>
      <c r="AB171" s="92">
        <f>IF(INDEX('Pace of change parameters'!$E$27:$I$27,1,$B$6)=1,MAX(AA171,Y171),Y171)</f>
        <v>42076.890893473304</v>
      </c>
      <c r="AC171" s="90">
        <f t="shared" si="21"/>
        <v>3.885862512587468E-2</v>
      </c>
      <c r="AD171" s="136">
        <v>3.1578529922765997E-2</v>
      </c>
      <c r="AE171" s="50">
        <v>42077</v>
      </c>
      <c r="AF171" s="50">
        <v>132.66756065510205</v>
      </c>
      <c r="AG171" s="15">
        <f t="shared" si="26"/>
        <v>3.886131891464828E-2</v>
      </c>
      <c r="AH171" s="15">
        <f t="shared" si="26"/>
        <v>3.1581204834054022E-2</v>
      </c>
      <c r="AI171" s="50"/>
      <c r="AJ171" s="50">
        <v>44249.105714714737</v>
      </c>
      <c r="AK171" s="50">
        <v>139.51614697675546</v>
      </c>
      <c r="AL171" s="15">
        <f t="shared" si="27"/>
        <v>-4.9088126858853554E-2</v>
      </c>
      <c r="AM171" s="52">
        <f t="shared" si="27"/>
        <v>-4.9088126858853443E-2</v>
      </c>
    </row>
    <row r="172" spans="1:39" x14ac:dyDescent="0.2">
      <c r="A172" s="178" t="s">
        <v>391</v>
      </c>
      <c r="B172" s="178" t="s">
        <v>392</v>
      </c>
      <c r="D172" s="61">
        <v>26681</v>
      </c>
      <c r="E172" s="66">
        <v>121.34213325319695</v>
      </c>
      <c r="F172" s="49"/>
      <c r="G172" s="81">
        <v>27822.178307956834</v>
      </c>
      <c r="H172" s="74">
        <v>125.80300944480089</v>
      </c>
      <c r="I172" s="83"/>
      <c r="J172" s="96">
        <f t="shared" si="25"/>
        <v>-4.1016856959416037E-2</v>
      </c>
      <c r="K172" s="119">
        <f t="shared" si="25"/>
        <v>-3.5459216844579977E-2</v>
      </c>
      <c r="L172" s="96">
        <v>1.7884801010553453E-2</v>
      </c>
      <c r="M172" s="90">
        <f>INDEX('Pace of change parameters'!$E$20:$I$20,1,$B$6)</f>
        <v>1.2019795091496865E-2</v>
      </c>
      <c r="N172" s="101">
        <f>IF(INDEX('Pace of change parameters'!$E$28:$I$28,1,$B$6)=1,(1+L172)*D172,D172)</f>
        <v>27158.184375762576</v>
      </c>
      <c r="O172" s="87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0.29296459154445825</v>
      </c>
      <c r="P172" s="51">
        <v>2.436154144740188E-2</v>
      </c>
      <c r="Q172" s="51">
        <v>1.8459216844580073E-2</v>
      </c>
      <c r="R172" s="9">
        <f>IF(INDEX('Pace of change parameters'!$E$29:$I$29,1,$B$6)=1,D172*(1+P172),D172)</f>
        <v>27330.99028735813</v>
      </c>
      <c r="S172" s="96">
        <f>IF(P172&lt;INDEX('Pace of change parameters'!$E$22:$I$22,1,$B$6),INDEX('Pace of change parameters'!$E$22:$I$22,1,$B$6),P172)</f>
        <v>2.436154144740188E-2</v>
      </c>
      <c r="T172" s="125">
        <v>1.8459216844580073E-2</v>
      </c>
      <c r="U172" s="110">
        <f t="shared" si="19"/>
        <v>27330.99028735813</v>
      </c>
      <c r="V172" s="124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5">
        <f>MIN(S172, S172+(INDEX('Pace of change parameters'!$E$25:$I$25,1,$B$6)-S172)*(1-V172))</f>
        <v>2.436154144740188E-2</v>
      </c>
      <c r="X172" s="125">
        <v>1.8459216844580073E-2</v>
      </c>
      <c r="Y172" s="101">
        <f t="shared" si="20"/>
        <v>27330.99028735813</v>
      </c>
      <c r="Z172" s="90">
        <v>0</v>
      </c>
      <c r="AA172" s="92">
        <f t="shared" si="23"/>
        <v>28716.217096653781</v>
      </c>
      <c r="AB172" s="92">
        <f>IF(INDEX('Pace of change parameters'!$E$27:$I$27,1,$B$6)=1,MAX(AA172,Y172),Y172)</f>
        <v>27330.99028735813</v>
      </c>
      <c r="AC172" s="90">
        <f t="shared" si="21"/>
        <v>2.436154144740188E-2</v>
      </c>
      <c r="AD172" s="136">
        <v>1.8459216844580073E-2</v>
      </c>
      <c r="AE172" s="50">
        <v>27331</v>
      </c>
      <c r="AF172" s="50">
        <v>123.58205792076788</v>
      </c>
      <c r="AG172" s="15">
        <f t="shared" si="26"/>
        <v>2.4361905475806855E-2</v>
      </c>
      <c r="AH172" s="15">
        <f t="shared" si="26"/>
        <v>1.8459578775469776E-2</v>
      </c>
      <c r="AI172" s="50"/>
      <c r="AJ172" s="50">
        <v>28716.217096653781</v>
      </c>
      <c r="AK172" s="50">
        <v>129.84556746932103</v>
      </c>
      <c r="AL172" s="15">
        <f t="shared" si="27"/>
        <v>-4.8238146828023409E-2</v>
      </c>
      <c r="AM172" s="52">
        <f t="shared" si="27"/>
        <v>-4.823814682802352E-2</v>
      </c>
    </row>
    <row r="173" spans="1:39" x14ac:dyDescent="0.2">
      <c r="A173" s="178" t="s">
        <v>393</v>
      </c>
      <c r="B173" s="178" t="s">
        <v>394</v>
      </c>
      <c r="D173" s="61">
        <v>40333</v>
      </c>
      <c r="E173" s="66">
        <v>118.04595632419941</v>
      </c>
      <c r="F173" s="49"/>
      <c r="G173" s="81">
        <v>42198.390575481768</v>
      </c>
      <c r="H173" s="74">
        <v>122.76446287327236</v>
      </c>
      <c r="I173" s="83"/>
      <c r="J173" s="96">
        <f t="shared" si="25"/>
        <v>-4.4205254040318831E-2</v>
      </c>
      <c r="K173" s="119">
        <f t="shared" si="25"/>
        <v>-3.8435443275989356E-2</v>
      </c>
      <c r="L173" s="96">
        <v>1.8129017528758062E-2</v>
      </c>
      <c r="M173" s="90">
        <f>INDEX('Pace of change parameters'!$E$20:$I$20,1,$B$6)</f>
        <v>1.2019795091496865E-2</v>
      </c>
      <c r="N173" s="101">
        <f>IF(INDEX('Pace of change parameters'!$E$28:$I$28,1,$B$6)=1,(1+L173)*D173,D173)</f>
        <v>41064.197663987397</v>
      </c>
      <c r="O173" s="87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0.42836944531167737</v>
      </c>
      <c r="P173" s="51">
        <v>2.7601504808127064E-2</v>
      </c>
      <c r="Q173" s="51">
        <v>2.1435443275989341E-2</v>
      </c>
      <c r="R173" s="9">
        <f>IF(INDEX('Pace of change parameters'!$E$29:$I$29,1,$B$6)=1,D173*(1+P173),D173)</f>
        <v>41446.251493426185</v>
      </c>
      <c r="S173" s="96">
        <f>IF(P173&lt;INDEX('Pace of change parameters'!$E$22:$I$22,1,$B$6),INDEX('Pace of change parameters'!$E$22:$I$22,1,$B$6),P173)</f>
        <v>2.7601504808127064E-2</v>
      </c>
      <c r="T173" s="125">
        <v>2.1435443275989341E-2</v>
      </c>
      <c r="U173" s="110">
        <f t="shared" si="19"/>
        <v>41446.251493426185</v>
      </c>
      <c r="V173" s="124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5">
        <f>MIN(S173, S173+(INDEX('Pace of change parameters'!$E$25:$I$25,1,$B$6)-S173)*(1-V173))</f>
        <v>2.7601504808127064E-2</v>
      </c>
      <c r="X173" s="125">
        <v>2.1435443275989341E-2</v>
      </c>
      <c r="Y173" s="101">
        <f t="shared" si="20"/>
        <v>41446.251493426185</v>
      </c>
      <c r="Z173" s="90">
        <v>0</v>
      </c>
      <c r="AA173" s="92">
        <f t="shared" si="23"/>
        <v>43554.395039886876</v>
      </c>
      <c r="AB173" s="92">
        <f>IF(INDEX('Pace of change parameters'!$E$27:$I$27,1,$B$6)=1,MAX(AA173,Y173),Y173)</f>
        <v>41446.251493426185</v>
      </c>
      <c r="AC173" s="90">
        <f t="shared" si="21"/>
        <v>2.7601504808127064E-2</v>
      </c>
      <c r="AD173" s="136">
        <v>2.1435443275989341E-2</v>
      </c>
      <c r="AE173" s="50">
        <v>41446</v>
      </c>
      <c r="AF173" s="50">
        <v>120.57559207487755</v>
      </c>
      <c r="AG173" s="15">
        <f t="shared" si="26"/>
        <v>2.7595269382391541E-2</v>
      </c>
      <c r="AH173" s="15">
        <f t="shared" si="26"/>
        <v>2.1429245265554009E-2</v>
      </c>
      <c r="AI173" s="50"/>
      <c r="AJ173" s="50">
        <v>43554.395039886876</v>
      </c>
      <c r="AK173" s="50">
        <v>126.70938014277543</v>
      </c>
      <c r="AL173" s="15">
        <f t="shared" si="27"/>
        <v>-4.840831879207641E-2</v>
      </c>
      <c r="AM173" s="52">
        <f t="shared" si="27"/>
        <v>-4.8408318792076521E-2</v>
      </c>
    </row>
    <row r="174" spans="1:39" x14ac:dyDescent="0.2">
      <c r="A174" s="178" t="s">
        <v>395</v>
      </c>
      <c r="B174" s="178" t="s">
        <v>396</v>
      </c>
      <c r="D174" s="61">
        <v>66171</v>
      </c>
      <c r="E174" s="66">
        <v>129.21601898111331</v>
      </c>
      <c r="F174" s="49"/>
      <c r="G174" s="81">
        <v>69249.235615493672</v>
      </c>
      <c r="H174" s="74">
        <v>134.14324688127533</v>
      </c>
      <c r="I174" s="83"/>
      <c r="J174" s="96">
        <f t="shared" si="25"/>
        <v>-4.4451546477502935E-2</v>
      </c>
      <c r="K174" s="119">
        <f t="shared" si="25"/>
        <v>-3.6731091685315409E-2</v>
      </c>
      <c r="L174" s="96">
        <v>2.0196516060486225E-2</v>
      </c>
      <c r="M174" s="90">
        <f>INDEX('Pace of change parameters'!$E$20:$I$20,1,$B$6)</f>
        <v>1.2019795091496865E-2</v>
      </c>
      <c r="N174" s="101">
        <f>IF(INDEX('Pace of change parameters'!$E$28:$I$28,1,$B$6)=1,(1+L174)*D174,D174)</f>
        <v>67507.423664238435</v>
      </c>
      <c r="O174" s="87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0.35082914949693672</v>
      </c>
      <c r="P174" s="51">
        <v>2.7970116890706942E-2</v>
      </c>
      <c r="Q174" s="51">
        <v>1.9731091685315505E-2</v>
      </c>
      <c r="R174" s="9">
        <f>IF(INDEX('Pace of change parameters'!$E$29:$I$29,1,$B$6)=1,D174*(1+P174),D174)</f>
        <v>68021.810604774975</v>
      </c>
      <c r="S174" s="96">
        <f>IF(P174&lt;INDEX('Pace of change parameters'!$E$22:$I$22,1,$B$6),INDEX('Pace of change parameters'!$E$22:$I$22,1,$B$6),P174)</f>
        <v>2.7970116890706942E-2</v>
      </c>
      <c r="T174" s="125">
        <v>1.9731091685315505E-2</v>
      </c>
      <c r="U174" s="110">
        <f t="shared" si="19"/>
        <v>68021.810604774975</v>
      </c>
      <c r="V174" s="124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5">
        <f>MIN(S174, S174+(INDEX('Pace of change parameters'!$E$25:$I$25,1,$B$6)-S174)*(1-V174))</f>
        <v>2.7970116890706942E-2</v>
      </c>
      <c r="X174" s="125">
        <v>1.9731091685315505E-2</v>
      </c>
      <c r="Y174" s="101">
        <f t="shared" si="20"/>
        <v>68021.810604774975</v>
      </c>
      <c r="Z174" s="90">
        <v>0</v>
      </c>
      <c r="AA174" s="92">
        <f t="shared" si="23"/>
        <v>71474.492820108731</v>
      </c>
      <c r="AB174" s="92">
        <f>IF(INDEX('Pace of change parameters'!$E$27:$I$27,1,$B$6)=1,MAX(AA174,Y174),Y174)</f>
        <v>68021.810604774975</v>
      </c>
      <c r="AC174" s="90">
        <f t="shared" si="21"/>
        <v>2.7970116890706942E-2</v>
      </c>
      <c r="AD174" s="136">
        <v>1.9731091685315505E-2</v>
      </c>
      <c r="AE174" s="50">
        <v>68022</v>
      </c>
      <c r="AF174" s="50">
        <v>131.76595897784281</v>
      </c>
      <c r="AG174" s="15">
        <f t="shared" si="26"/>
        <v>2.7972979099605499E-2</v>
      </c>
      <c r="AH174" s="15">
        <f t="shared" si="26"/>
        <v>1.97339309540423E-2</v>
      </c>
      <c r="AI174" s="50"/>
      <c r="AJ174" s="50">
        <v>71474.492820108731</v>
      </c>
      <c r="AK174" s="50">
        <v>138.45381036865379</v>
      </c>
      <c r="AL174" s="15">
        <f t="shared" si="27"/>
        <v>-4.8303844964638909E-2</v>
      </c>
      <c r="AM174" s="52">
        <f t="shared" si="27"/>
        <v>-4.830384496463902E-2</v>
      </c>
    </row>
    <row r="175" spans="1:39" x14ac:dyDescent="0.2">
      <c r="A175" s="178" t="s">
        <v>397</v>
      </c>
      <c r="B175" s="178" t="s">
        <v>398</v>
      </c>
      <c r="D175" s="61">
        <v>15889</v>
      </c>
      <c r="E175" s="66">
        <v>120.43418158114113</v>
      </c>
      <c r="F175" s="49"/>
      <c r="G175" s="81">
        <v>16039.172788941018</v>
      </c>
      <c r="H175" s="74">
        <v>120.29965468529015</v>
      </c>
      <c r="I175" s="83"/>
      <c r="J175" s="96">
        <f t="shared" si="25"/>
        <v>-9.3628761855201192E-3</v>
      </c>
      <c r="K175" s="119">
        <f t="shared" si="25"/>
        <v>1.118265020817466E-3</v>
      </c>
      <c r="L175" s="96">
        <v>2.2727169286317794E-2</v>
      </c>
      <c r="M175" s="90">
        <f>INDEX('Pace of change parameters'!$E$20:$I$20,1,$B$6)</f>
        <v>1.2019795091496865E-2</v>
      </c>
      <c r="N175" s="101">
        <f>IF(INDEX('Pace of change parameters'!$E$28:$I$28,1,$B$6)=1,(1+L175)*D175,D175)</f>
        <v>16250.111992790304</v>
      </c>
      <c r="O175" s="87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1">
        <v>2.2727169286317794E-2</v>
      </c>
      <c r="Q175" s="51">
        <v>1.2019795091496865E-2</v>
      </c>
      <c r="R175" s="9">
        <f>IF(INDEX('Pace of change parameters'!$E$29:$I$29,1,$B$6)=1,D175*(1+P175),D175)</f>
        <v>16250.111992790304</v>
      </c>
      <c r="S175" s="96">
        <f>IF(P175&lt;INDEX('Pace of change parameters'!$E$22:$I$22,1,$B$6),INDEX('Pace of change parameters'!$E$22:$I$22,1,$B$6),P175)</f>
        <v>2.2727169286317794E-2</v>
      </c>
      <c r="T175" s="125">
        <v>1.2019795091496865E-2</v>
      </c>
      <c r="U175" s="110">
        <f t="shared" si="19"/>
        <v>16250.111992790304</v>
      </c>
      <c r="V175" s="124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5">
        <f>MIN(S175, S175+(INDEX('Pace of change parameters'!$E$25:$I$25,1,$B$6)-S175)*(1-V175))</f>
        <v>2.2727169286317794E-2</v>
      </c>
      <c r="X175" s="125">
        <v>1.2019795091496865E-2</v>
      </c>
      <c r="Y175" s="101">
        <f t="shared" si="20"/>
        <v>16250.111992790304</v>
      </c>
      <c r="Z175" s="90">
        <v>0</v>
      </c>
      <c r="AA175" s="92">
        <f t="shared" si="23"/>
        <v>16554.576092492734</v>
      </c>
      <c r="AB175" s="92">
        <f>IF(INDEX('Pace of change parameters'!$E$27:$I$27,1,$B$6)=1,MAX(AA175,Y175),Y175)</f>
        <v>16250.111992790304</v>
      </c>
      <c r="AC175" s="90">
        <f t="shared" si="21"/>
        <v>2.2727169286317794E-2</v>
      </c>
      <c r="AD175" s="136">
        <v>1.2019795091496865E-2</v>
      </c>
      <c r="AE175" s="50">
        <v>16250</v>
      </c>
      <c r="AF175" s="50">
        <v>121.88093577892271</v>
      </c>
      <c r="AG175" s="15">
        <f t="shared" si="26"/>
        <v>2.2720120838315871E-2</v>
      </c>
      <c r="AH175" s="15">
        <f t="shared" si="26"/>
        <v>1.2012820436753113E-2</v>
      </c>
      <c r="AI175" s="50"/>
      <c r="AJ175" s="50">
        <v>16554.576092492734</v>
      </c>
      <c r="AK175" s="50">
        <v>124.16536772777823</v>
      </c>
      <c r="AL175" s="15">
        <f t="shared" si="27"/>
        <v>-1.8398302124501775E-2</v>
      </c>
      <c r="AM175" s="52">
        <f t="shared" si="27"/>
        <v>-1.8398302124501775E-2</v>
      </c>
    </row>
    <row r="176" spans="1:39" x14ac:dyDescent="0.2">
      <c r="A176" s="178" t="s">
        <v>399</v>
      </c>
      <c r="B176" s="178" t="s">
        <v>400</v>
      </c>
      <c r="D176" s="61">
        <v>32667</v>
      </c>
      <c r="E176" s="66">
        <v>123.66395981793291</v>
      </c>
      <c r="F176" s="49"/>
      <c r="G176" s="81">
        <v>33191.844519564525</v>
      </c>
      <c r="H176" s="74">
        <v>124.43380429405293</v>
      </c>
      <c r="I176" s="83"/>
      <c r="J176" s="96">
        <f t="shared" si="25"/>
        <v>-1.5812454148342425E-2</v>
      </c>
      <c r="K176" s="119">
        <f t="shared" si="25"/>
        <v>-6.1867792316370185E-3</v>
      </c>
      <c r="L176" s="96">
        <v>2.1917678475493529E-2</v>
      </c>
      <c r="M176" s="90">
        <f>INDEX('Pace of change parameters'!$E$20:$I$20,1,$B$6)</f>
        <v>1.2019795091496865E-2</v>
      </c>
      <c r="N176" s="101">
        <f>IF(INDEX('Pace of change parameters'!$E$28:$I$28,1,$B$6)=1,(1+L176)*D176,D176)</f>
        <v>33382.984802758947</v>
      </c>
      <c r="O176" s="87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1">
        <v>2.1917678475493529E-2</v>
      </c>
      <c r="Q176" s="51">
        <v>1.2019795091496865E-2</v>
      </c>
      <c r="R176" s="9">
        <f>IF(INDEX('Pace of change parameters'!$E$29:$I$29,1,$B$6)=1,D176*(1+P176),D176)</f>
        <v>33382.984802758947</v>
      </c>
      <c r="S176" s="96">
        <f>IF(P176&lt;INDEX('Pace of change parameters'!$E$22:$I$22,1,$B$6),INDEX('Pace of change parameters'!$E$22:$I$22,1,$B$6),P176)</f>
        <v>2.1917678475493529E-2</v>
      </c>
      <c r="T176" s="125">
        <v>1.2019795091496865E-2</v>
      </c>
      <c r="U176" s="110">
        <f t="shared" si="19"/>
        <v>33382.984802758947</v>
      </c>
      <c r="V176" s="124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5">
        <f>MIN(S176, S176+(INDEX('Pace of change parameters'!$E$25:$I$25,1,$B$6)-S176)*(1-V176))</f>
        <v>2.1917678475493529E-2</v>
      </c>
      <c r="X176" s="125">
        <v>1.2019795091496865E-2</v>
      </c>
      <c r="Y176" s="101">
        <f t="shared" si="20"/>
        <v>33382.984802758947</v>
      </c>
      <c r="Z176" s="90">
        <v>0</v>
      </c>
      <c r="AA176" s="92">
        <f t="shared" si="23"/>
        <v>34258.432338117978</v>
      </c>
      <c r="AB176" s="92">
        <f>IF(INDEX('Pace of change parameters'!$E$27:$I$27,1,$B$6)=1,MAX(AA176,Y176),Y176)</f>
        <v>33382.984802758947</v>
      </c>
      <c r="AC176" s="90">
        <f t="shared" si="21"/>
        <v>2.1917678475493529E-2</v>
      </c>
      <c r="AD176" s="136">
        <v>1.2019795091496865E-2</v>
      </c>
      <c r="AE176" s="50">
        <v>33383</v>
      </c>
      <c r="AF176" s="50">
        <v>125.15043224849587</v>
      </c>
      <c r="AG176" s="15">
        <f t="shared" si="26"/>
        <v>2.1918143692411407E-2</v>
      </c>
      <c r="AH176" s="15">
        <f t="shared" si="26"/>
        <v>1.2020255802510871E-2</v>
      </c>
      <c r="AI176" s="50"/>
      <c r="AJ176" s="50">
        <v>34258.432338117978</v>
      </c>
      <c r="AK176" s="50">
        <v>128.43236423542865</v>
      </c>
      <c r="AL176" s="15">
        <f t="shared" si="27"/>
        <v>-2.5553776935201999E-2</v>
      </c>
      <c r="AM176" s="52">
        <f t="shared" si="27"/>
        <v>-2.555377693520211E-2</v>
      </c>
    </row>
    <row r="177" spans="1:39" x14ac:dyDescent="0.2">
      <c r="A177" s="178" t="s">
        <v>401</v>
      </c>
      <c r="B177" s="178" t="s">
        <v>402</v>
      </c>
      <c r="D177" s="61">
        <v>21266</v>
      </c>
      <c r="E177" s="66">
        <v>116.1080464911463</v>
      </c>
      <c r="F177" s="49"/>
      <c r="G177" s="81">
        <v>22021.227601819257</v>
      </c>
      <c r="H177" s="74">
        <v>118.94948366994726</v>
      </c>
      <c r="I177" s="83"/>
      <c r="J177" s="96">
        <f t="shared" si="25"/>
        <v>-3.4295435998166868E-2</v>
      </c>
      <c r="K177" s="119">
        <f t="shared" si="25"/>
        <v>-2.3887763873655654E-2</v>
      </c>
      <c r="L177" s="96">
        <v>2.2926619604348053E-2</v>
      </c>
      <c r="M177" s="90">
        <f>INDEX('Pace of change parameters'!$E$20:$I$20,1,$B$6)</f>
        <v>1.2019795091496865E-2</v>
      </c>
      <c r="N177" s="101">
        <f>IF(INDEX('Pace of change parameters'!$E$28:$I$28,1,$B$6)=1,(1+L177)*D177,D177)</f>
        <v>21753.557492506065</v>
      </c>
      <c r="O177" s="87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1">
        <v>2.2926619604348053E-2</v>
      </c>
      <c r="Q177" s="51">
        <v>1.2019795091496865E-2</v>
      </c>
      <c r="R177" s="9">
        <f>IF(INDEX('Pace of change parameters'!$E$29:$I$29,1,$B$6)=1,D177*(1+P177),D177)</f>
        <v>21753.557492506065</v>
      </c>
      <c r="S177" s="96">
        <f>IF(P177&lt;INDEX('Pace of change parameters'!$E$22:$I$22,1,$B$6),INDEX('Pace of change parameters'!$E$22:$I$22,1,$B$6),P177)</f>
        <v>2.2926619604348053E-2</v>
      </c>
      <c r="T177" s="125">
        <v>1.2019795091496865E-2</v>
      </c>
      <c r="U177" s="110">
        <f t="shared" si="19"/>
        <v>21753.557492506065</v>
      </c>
      <c r="V177" s="124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5">
        <f>MIN(S177, S177+(INDEX('Pace of change parameters'!$E$25:$I$25,1,$B$6)-S177)*(1-V177))</f>
        <v>2.2926619604348053E-2</v>
      </c>
      <c r="X177" s="125">
        <v>1.2019795091496865E-2</v>
      </c>
      <c r="Y177" s="101">
        <f t="shared" si="20"/>
        <v>21753.557492506065</v>
      </c>
      <c r="Z177" s="90">
        <v>0</v>
      </c>
      <c r="AA177" s="92">
        <f t="shared" si="23"/>
        <v>22728.85845059143</v>
      </c>
      <c r="AB177" s="92">
        <f>IF(INDEX('Pace of change parameters'!$E$27:$I$27,1,$B$6)=1,MAX(AA177,Y177),Y177)</f>
        <v>21753.557492506065</v>
      </c>
      <c r="AC177" s="90">
        <f t="shared" si="21"/>
        <v>2.2926619604348053E-2</v>
      </c>
      <c r="AD177" s="136">
        <v>1.2019795091496865E-2</v>
      </c>
      <c r="AE177" s="50">
        <v>21754</v>
      </c>
      <c r="AF177" s="50">
        <v>117.50603165930035</v>
      </c>
      <c r="AG177" s="15">
        <f t="shared" si="26"/>
        <v>2.2947427819053789E-2</v>
      </c>
      <c r="AH177" s="15">
        <f t="shared" si="26"/>
        <v>1.204038144126951E-2</v>
      </c>
      <c r="AI177" s="50"/>
      <c r="AJ177" s="50">
        <v>22728.85845059143</v>
      </c>
      <c r="AK177" s="50">
        <v>122.77181027282123</v>
      </c>
      <c r="AL177" s="15">
        <f t="shared" si="27"/>
        <v>-4.2890779258034528E-2</v>
      </c>
      <c r="AM177" s="52">
        <f t="shared" si="27"/>
        <v>-4.2890779258034639E-2</v>
      </c>
    </row>
    <row r="178" spans="1:39" x14ac:dyDescent="0.2">
      <c r="A178" s="178" t="s">
        <v>403</v>
      </c>
      <c r="B178" s="178" t="s">
        <v>404</v>
      </c>
      <c r="D178" s="61">
        <v>25494</v>
      </c>
      <c r="E178" s="66">
        <v>130.62544032749284</v>
      </c>
      <c r="F178" s="49"/>
      <c r="G178" s="81">
        <v>26653.327656165198</v>
      </c>
      <c r="H178" s="74">
        <v>135.58529381774065</v>
      </c>
      <c r="I178" s="83"/>
      <c r="J178" s="96">
        <f t="shared" si="25"/>
        <v>-4.3496544638659151E-2</v>
      </c>
      <c r="K178" s="119">
        <f t="shared" si="25"/>
        <v>-3.6581057949507723E-2</v>
      </c>
      <c r="L178" s="96">
        <v>1.9336662984534625E-2</v>
      </c>
      <c r="M178" s="90">
        <f>INDEX('Pace of change parameters'!$E$20:$I$20,1,$B$6)</f>
        <v>1.2019795091496865E-2</v>
      </c>
      <c r="N178" s="101">
        <f>IF(INDEX('Pace of change parameters'!$E$28:$I$28,1,$B$6)=1,(1+L178)*D178,D178)</f>
        <v>25986.968886127725</v>
      </c>
      <c r="O178" s="87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0.34400329248458261</v>
      </c>
      <c r="P178" s="51">
        <v>2.6952593509823153E-2</v>
      </c>
      <c r="Q178" s="51">
        <v>1.9581057949507708E-2</v>
      </c>
      <c r="R178" s="9">
        <f>IF(INDEX('Pace of change parameters'!$E$29:$I$29,1,$B$6)=1,D178*(1+P178),D178)</f>
        <v>26181.129418939432</v>
      </c>
      <c r="S178" s="96">
        <f>IF(P178&lt;INDEX('Pace of change parameters'!$E$22:$I$22,1,$B$6),INDEX('Pace of change parameters'!$E$22:$I$22,1,$B$6),P178)</f>
        <v>2.6952593509823153E-2</v>
      </c>
      <c r="T178" s="125">
        <v>1.9581057949507708E-2</v>
      </c>
      <c r="U178" s="110">
        <f t="shared" si="19"/>
        <v>26181.129418939432</v>
      </c>
      <c r="V178" s="124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5">
        <f>MIN(S178, S178+(INDEX('Pace of change parameters'!$E$25:$I$25,1,$B$6)-S178)*(1-V178))</f>
        <v>2.6952593509823153E-2</v>
      </c>
      <c r="X178" s="125">
        <v>1.9581057949507708E-2</v>
      </c>
      <c r="Y178" s="101">
        <f t="shared" si="20"/>
        <v>26181.129418939432</v>
      </c>
      <c r="Z178" s="90">
        <v>0</v>
      </c>
      <c r="AA178" s="92">
        <f t="shared" si="23"/>
        <v>27509.806559747161</v>
      </c>
      <c r="AB178" s="92">
        <f>IF(INDEX('Pace of change parameters'!$E$27:$I$27,1,$B$6)=1,MAX(AA178,Y178),Y178)</f>
        <v>26181.129418939432</v>
      </c>
      <c r="AC178" s="90">
        <f t="shared" si="21"/>
        <v>2.6952593509823153E-2</v>
      </c>
      <c r="AD178" s="136">
        <v>1.9581057949507708E-2</v>
      </c>
      <c r="AE178" s="50">
        <v>26181</v>
      </c>
      <c r="AF178" s="50">
        <v>133.18256629097385</v>
      </c>
      <c r="AG178" s="15">
        <f t="shared" si="26"/>
        <v>2.6947517062838378E-2</v>
      </c>
      <c r="AH178" s="15">
        <f t="shared" si="26"/>
        <v>1.9576017941604684E-2</v>
      </c>
      <c r="AI178" s="50"/>
      <c r="AJ178" s="50">
        <v>27509.806559747161</v>
      </c>
      <c r="AK178" s="50">
        <v>139.94219608859072</v>
      </c>
      <c r="AL178" s="15">
        <f t="shared" si="27"/>
        <v>-4.8303013576674658E-2</v>
      </c>
      <c r="AM178" s="52">
        <f t="shared" si="27"/>
        <v>-4.8303013576674658E-2</v>
      </c>
    </row>
    <row r="179" spans="1:39" x14ac:dyDescent="0.2">
      <c r="A179" s="178" t="s">
        <v>405</v>
      </c>
      <c r="B179" s="178" t="s">
        <v>406</v>
      </c>
      <c r="D179" s="61">
        <v>24956</v>
      </c>
      <c r="E179" s="66">
        <v>121.62217413821276</v>
      </c>
      <c r="F179" s="49"/>
      <c r="G179" s="81">
        <v>25482.16835009518</v>
      </c>
      <c r="H179" s="74">
        <v>123.50063831689762</v>
      </c>
      <c r="I179" s="83"/>
      <c r="J179" s="96">
        <f t="shared" si="25"/>
        <v>-2.0648492030436505E-2</v>
      </c>
      <c r="K179" s="119">
        <f t="shared" si="25"/>
        <v>-1.5210157650074718E-2</v>
      </c>
      <c r="L179" s="96">
        <v>1.7639536318692528E-2</v>
      </c>
      <c r="M179" s="90">
        <f>INDEX('Pace of change parameters'!$E$20:$I$20,1,$B$6)</f>
        <v>1.2019795091496865E-2</v>
      </c>
      <c r="N179" s="101">
        <f>IF(INDEX('Pace of change parameters'!$E$28:$I$28,1,$B$6)=1,(1+L179)*D179,D179)</f>
        <v>25396.212268369291</v>
      </c>
      <c r="O179" s="87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1">
        <v>1.7639536318692528E-2</v>
      </c>
      <c r="Q179" s="51">
        <v>1.2019795091496865E-2</v>
      </c>
      <c r="R179" s="9">
        <f>IF(INDEX('Pace of change parameters'!$E$29:$I$29,1,$B$6)=1,D179*(1+P179),D179)</f>
        <v>25396.212268369291</v>
      </c>
      <c r="S179" s="96">
        <f>IF(P179&lt;INDEX('Pace of change parameters'!$E$22:$I$22,1,$B$6),INDEX('Pace of change parameters'!$E$22:$I$22,1,$B$6),P179)</f>
        <v>1.9300000000000001E-2</v>
      </c>
      <c r="T179" s="125">
        <v>1.3671089144588144E-2</v>
      </c>
      <c r="U179" s="110">
        <f t="shared" si="19"/>
        <v>25437.650800000003</v>
      </c>
      <c r="V179" s="124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5">
        <f>MIN(S179, S179+(INDEX('Pace of change parameters'!$E$25:$I$25,1,$B$6)-S179)*(1-V179))</f>
        <v>1.9300000000000001E-2</v>
      </c>
      <c r="X179" s="125">
        <v>1.3671089144588144E-2</v>
      </c>
      <c r="Y179" s="101">
        <f t="shared" si="20"/>
        <v>25437.650800000003</v>
      </c>
      <c r="Z179" s="90">
        <v>0</v>
      </c>
      <c r="AA179" s="92">
        <f t="shared" si="23"/>
        <v>26301.013182189989</v>
      </c>
      <c r="AB179" s="92">
        <f>IF(INDEX('Pace of change parameters'!$E$27:$I$27,1,$B$6)=1,MAX(AA179,Y179),Y179)</f>
        <v>25437.650800000003</v>
      </c>
      <c r="AC179" s="90">
        <f t="shared" si="21"/>
        <v>1.9300000000000095E-2</v>
      </c>
      <c r="AD179" s="136">
        <v>1.3671089144588144E-2</v>
      </c>
      <c r="AE179" s="50">
        <v>25438</v>
      </c>
      <c r="AF179" s="50">
        <v>123.28657413855863</v>
      </c>
      <c r="AG179" s="15">
        <f t="shared" si="26"/>
        <v>1.9313992627023602E-2</v>
      </c>
      <c r="AH179" s="15">
        <f t="shared" si="26"/>
        <v>1.3685004499709441E-2</v>
      </c>
      <c r="AI179" s="50"/>
      <c r="AJ179" s="50">
        <v>26301.013182189989</v>
      </c>
      <c r="AK179" s="50">
        <v>127.46921187220984</v>
      </c>
      <c r="AL179" s="15">
        <f t="shared" si="27"/>
        <v>-3.2812925350510391E-2</v>
      </c>
      <c r="AM179" s="52">
        <f t="shared" si="27"/>
        <v>-3.281292535051028E-2</v>
      </c>
    </row>
    <row r="180" spans="1:39" x14ac:dyDescent="0.2">
      <c r="A180" s="178" t="s">
        <v>407</v>
      </c>
      <c r="B180" s="178" t="s">
        <v>408</v>
      </c>
      <c r="D180" s="61">
        <v>26027</v>
      </c>
      <c r="E180" s="66">
        <v>115.98467466995726</v>
      </c>
      <c r="F180" s="49"/>
      <c r="G180" s="81">
        <v>27338.182183709599</v>
      </c>
      <c r="H180" s="74">
        <v>120.87303243204499</v>
      </c>
      <c r="I180" s="83"/>
      <c r="J180" s="96">
        <f t="shared" si="25"/>
        <v>-4.7961571654567159E-2</v>
      </c>
      <c r="K180" s="119">
        <f t="shared" si="25"/>
        <v>-4.0442087566852303E-2</v>
      </c>
      <c r="L180" s="96">
        <v>2.0013029943233063E-2</v>
      </c>
      <c r="M180" s="90">
        <f>INDEX('Pace of change parameters'!$E$20:$I$20,1,$B$6)</f>
        <v>1.2019795091496865E-2</v>
      </c>
      <c r="N180" s="101">
        <f>IF(INDEX('Pace of change parameters'!$E$28:$I$28,1,$B$6)=1,(1+L180)*D180,D180)</f>
        <v>26547.879130332527</v>
      </c>
      <c r="O180" s="87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0.51966269299594559</v>
      </c>
      <c r="P180" s="51">
        <v>3.1525539098878452E-2</v>
      </c>
      <c r="Q180" s="51">
        <v>2.3442087566852399E-2</v>
      </c>
      <c r="R180" s="9">
        <f>IF(INDEX('Pace of change parameters'!$E$29:$I$29,1,$B$6)=1,D180*(1+P180),D180)</f>
        <v>26847.515206126511</v>
      </c>
      <c r="S180" s="96">
        <f>IF(P180&lt;INDEX('Pace of change parameters'!$E$22:$I$22,1,$B$6),INDEX('Pace of change parameters'!$E$22:$I$22,1,$B$6),P180)</f>
        <v>3.1525539098878452E-2</v>
      </c>
      <c r="T180" s="125">
        <v>2.3442087566852399E-2</v>
      </c>
      <c r="U180" s="110">
        <f t="shared" si="19"/>
        <v>26847.515206126511</v>
      </c>
      <c r="V180" s="124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5">
        <f>MIN(S180, S180+(INDEX('Pace of change parameters'!$E$25:$I$25,1,$B$6)-S180)*(1-V180))</f>
        <v>3.1525539098878452E-2</v>
      </c>
      <c r="X180" s="125">
        <v>2.3442087566852399E-2</v>
      </c>
      <c r="Y180" s="101">
        <f t="shared" si="20"/>
        <v>26847.515206126511</v>
      </c>
      <c r="Z180" s="90">
        <v>0</v>
      </c>
      <c r="AA180" s="92">
        <f t="shared" si="23"/>
        <v>28216.668225103065</v>
      </c>
      <c r="AB180" s="92">
        <f>IF(INDEX('Pace of change parameters'!$E$27:$I$27,1,$B$6)=1,MAX(AA180,Y180),Y180)</f>
        <v>26847.515206126511</v>
      </c>
      <c r="AC180" s="90">
        <f t="shared" si="21"/>
        <v>3.1525539098878452E-2</v>
      </c>
      <c r="AD180" s="136">
        <v>2.3442087566852399E-2</v>
      </c>
      <c r="AE180" s="50">
        <v>26848</v>
      </c>
      <c r="AF180" s="50">
        <v>118.70574103750425</v>
      </c>
      <c r="AG180" s="15">
        <f t="shared" si="26"/>
        <v>3.154416567410756E-2</v>
      </c>
      <c r="AH180" s="15">
        <f t="shared" si="26"/>
        <v>2.3460568176700836E-2</v>
      </c>
      <c r="AI180" s="50"/>
      <c r="AJ180" s="50">
        <v>28216.668225103065</v>
      </c>
      <c r="AK180" s="50">
        <v>124.75717041382073</v>
      </c>
      <c r="AL180" s="15">
        <f t="shared" si="27"/>
        <v>-4.8505663892855488E-2</v>
      </c>
      <c r="AM180" s="52">
        <f t="shared" si="27"/>
        <v>-4.8505663892855488E-2</v>
      </c>
    </row>
    <row r="181" spans="1:39" x14ac:dyDescent="0.2">
      <c r="A181" s="178" t="s">
        <v>409</v>
      </c>
      <c r="B181" s="178" t="s">
        <v>410</v>
      </c>
      <c r="D181" s="61">
        <v>26487</v>
      </c>
      <c r="E181" s="66">
        <v>140.57079910887686</v>
      </c>
      <c r="F181" s="49"/>
      <c r="G181" s="81">
        <v>26677.666146675201</v>
      </c>
      <c r="H181" s="74">
        <v>140.64771529181689</v>
      </c>
      <c r="I181" s="83"/>
      <c r="J181" s="96">
        <f t="shared" si="25"/>
        <v>-7.1470324887832337E-3</v>
      </c>
      <c r="K181" s="119">
        <f t="shared" si="25"/>
        <v>-5.4687118649920929E-4</v>
      </c>
      <c r="L181" s="96">
        <v>1.8747371185117379E-2</v>
      </c>
      <c r="M181" s="90">
        <f>INDEX('Pace of change parameters'!$E$20:$I$20,1,$B$6)</f>
        <v>1.2019795091496865E-2</v>
      </c>
      <c r="N181" s="101">
        <f>IF(INDEX('Pace of change parameters'!$E$28:$I$28,1,$B$6)=1,(1+L181)*D181,D181)</f>
        <v>26983.561620580203</v>
      </c>
      <c r="O181" s="87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1">
        <v>1.8747371185117379E-2</v>
      </c>
      <c r="Q181" s="51">
        <v>1.2019795091496865E-2</v>
      </c>
      <c r="R181" s="9">
        <f>IF(INDEX('Pace of change parameters'!$E$29:$I$29,1,$B$6)=1,D181*(1+P181),D181)</f>
        <v>26983.561620580203</v>
      </c>
      <c r="S181" s="96">
        <f>IF(P181&lt;INDEX('Pace of change parameters'!$E$22:$I$22,1,$B$6),INDEX('Pace of change parameters'!$E$22:$I$22,1,$B$6),P181)</f>
        <v>1.9300000000000001E-2</v>
      </c>
      <c r="T181" s="125">
        <v>1.2568774471290123E-2</v>
      </c>
      <c r="U181" s="110">
        <f t="shared" si="19"/>
        <v>26998.199100000002</v>
      </c>
      <c r="V181" s="124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5">
        <f>MIN(S181, S181+(INDEX('Pace of change parameters'!$E$25:$I$25,1,$B$6)-S181)*(1-V181))</f>
        <v>1.9300000000000001E-2</v>
      </c>
      <c r="X181" s="125">
        <v>1.2568774471290123E-2</v>
      </c>
      <c r="Y181" s="101">
        <f t="shared" si="20"/>
        <v>26998.199100000002</v>
      </c>
      <c r="Z181" s="90">
        <v>0</v>
      </c>
      <c r="AA181" s="92">
        <f t="shared" si="23"/>
        <v>27534.9271441081</v>
      </c>
      <c r="AB181" s="92">
        <f>IF(INDEX('Pace of change parameters'!$E$27:$I$27,1,$B$6)=1,MAX(AA181,Y181),Y181)</f>
        <v>26998.199100000002</v>
      </c>
      <c r="AC181" s="90">
        <f t="shared" si="21"/>
        <v>1.9300000000000095E-2</v>
      </c>
      <c r="AD181" s="136">
        <v>1.2568774471290123E-2</v>
      </c>
      <c r="AE181" s="50">
        <v>26998</v>
      </c>
      <c r="AF181" s="50">
        <v>142.33655210209281</v>
      </c>
      <c r="AG181" s="15">
        <f t="shared" si="26"/>
        <v>1.9292483104919489E-2</v>
      </c>
      <c r="AH181" s="15">
        <f t="shared" si="26"/>
        <v>1.2561307216076401E-2</v>
      </c>
      <c r="AI181" s="50"/>
      <c r="AJ181" s="50">
        <v>27534.9271441081</v>
      </c>
      <c r="AK181" s="50">
        <v>145.16729358006788</v>
      </c>
      <c r="AL181" s="15">
        <f t="shared" si="27"/>
        <v>-1.9499857083260519E-2</v>
      </c>
      <c r="AM181" s="52">
        <f t="shared" si="27"/>
        <v>-1.949985708326063E-2</v>
      </c>
    </row>
    <row r="182" spans="1:39" x14ac:dyDescent="0.2">
      <c r="A182" s="178" t="s">
        <v>411</v>
      </c>
      <c r="B182" s="178" t="s">
        <v>412</v>
      </c>
      <c r="D182" s="61">
        <v>21597</v>
      </c>
      <c r="E182" s="66">
        <v>126.1665118260992</v>
      </c>
      <c r="F182" s="49"/>
      <c r="G182" s="81">
        <v>21035.446622974883</v>
      </c>
      <c r="H182" s="74">
        <v>122.01703297115164</v>
      </c>
      <c r="I182" s="83"/>
      <c r="J182" s="96">
        <f t="shared" si="25"/>
        <v>2.6695576618363193E-2</v>
      </c>
      <c r="K182" s="119">
        <f t="shared" si="25"/>
        <v>3.4007373838770727E-2</v>
      </c>
      <c r="L182" s="96">
        <v>1.9227076094030959E-2</v>
      </c>
      <c r="M182" s="90">
        <f>INDEX('Pace of change parameters'!$E$20:$I$20,1,$B$6)</f>
        <v>1.2019795091496865E-2</v>
      </c>
      <c r="N182" s="101">
        <f>IF(INDEX('Pace of change parameters'!$E$28:$I$28,1,$B$6)=1,(1+L182)*D182,D182)</f>
        <v>22012.247162402786</v>
      </c>
      <c r="O182" s="87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1">
        <v>1.9227076094030959E-2</v>
      </c>
      <c r="Q182" s="51">
        <v>1.2019795091496865E-2</v>
      </c>
      <c r="R182" s="9">
        <f>IF(INDEX('Pace of change parameters'!$E$29:$I$29,1,$B$6)=1,D182*(1+P182),D182)</f>
        <v>22012.247162402786</v>
      </c>
      <c r="S182" s="96">
        <f>IF(P182&lt;INDEX('Pace of change parameters'!$E$22:$I$22,1,$B$6),INDEX('Pace of change parameters'!$E$22:$I$22,1,$B$6),P182)</f>
        <v>1.9300000000000001E-2</v>
      </c>
      <c r="T182" s="125">
        <v>1.2092203329177265E-2</v>
      </c>
      <c r="U182" s="110">
        <f t="shared" si="19"/>
        <v>22013.822100000001</v>
      </c>
      <c r="V182" s="124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5">
        <f>MIN(S182, S182+(INDEX('Pace of change parameters'!$E$25:$I$25,1,$B$6)-S182)*(1-V182))</f>
        <v>1.9300000000000001E-2</v>
      </c>
      <c r="X182" s="125">
        <v>1.2092203329177265E-2</v>
      </c>
      <c r="Y182" s="101">
        <f t="shared" si="20"/>
        <v>22013.822100000001</v>
      </c>
      <c r="Z182" s="90">
        <v>0</v>
      </c>
      <c r="AA182" s="92">
        <f t="shared" si="23"/>
        <v>21711.4003534966</v>
      </c>
      <c r="AB182" s="92">
        <f>IF(INDEX('Pace of change parameters'!$E$27:$I$27,1,$B$6)=1,MAX(AA182,Y182),Y182)</f>
        <v>22013.822100000001</v>
      </c>
      <c r="AC182" s="90">
        <f t="shared" si="21"/>
        <v>1.9300000000000095E-2</v>
      </c>
      <c r="AD182" s="136">
        <v>1.2092203329177265E-2</v>
      </c>
      <c r="AE182" s="50">
        <v>22014</v>
      </c>
      <c r="AF182" s="50">
        <v>127.69317485720489</v>
      </c>
      <c r="AG182" s="15">
        <f t="shared" si="26"/>
        <v>1.9308237255174276E-2</v>
      </c>
      <c r="AH182" s="15">
        <f t="shared" si="26"/>
        <v>1.2100382336082793E-2</v>
      </c>
      <c r="AI182" s="50"/>
      <c r="AJ182" s="50">
        <v>21711.4003534966</v>
      </c>
      <c r="AK182" s="50">
        <v>125.93793230370771</v>
      </c>
      <c r="AL182" s="15">
        <f t="shared" si="27"/>
        <v>1.3937362011505083E-2</v>
      </c>
      <c r="AM182" s="52">
        <f t="shared" si="27"/>
        <v>1.3937362011505083E-2</v>
      </c>
    </row>
    <row r="183" spans="1:39" x14ac:dyDescent="0.2">
      <c r="A183" s="178" t="s">
        <v>413</v>
      </c>
      <c r="B183" s="178" t="s">
        <v>414</v>
      </c>
      <c r="D183" s="61">
        <v>28452</v>
      </c>
      <c r="E183" s="66">
        <v>119.92578273978248</v>
      </c>
      <c r="F183" s="49"/>
      <c r="G183" s="81">
        <v>27946.470006064636</v>
      </c>
      <c r="H183" s="74">
        <v>117.0085964807177</v>
      </c>
      <c r="I183" s="83"/>
      <c r="J183" s="96">
        <f t="shared" si="25"/>
        <v>1.8089225359255057E-2</v>
      </c>
      <c r="K183" s="119">
        <f t="shared" si="25"/>
        <v>2.4931384076088081E-2</v>
      </c>
      <c r="L183" s="96">
        <v>1.8821163665208251E-2</v>
      </c>
      <c r="M183" s="90">
        <f>INDEX('Pace of change parameters'!$E$20:$I$20,1,$B$6)</f>
        <v>1.2019795091496865E-2</v>
      </c>
      <c r="N183" s="101">
        <f>IF(INDEX('Pace of change parameters'!$E$28:$I$28,1,$B$6)=1,(1+L183)*D183,D183)</f>
        <v>28987.499748602506</v>
      </c>
      <c r="O183" s="87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1">
        <v>1.8821163665208251E-2</v>
      </c>
      <c r="Q183" s="51">
        <v>1.2019795091496865E-2</v>
      </c>
      <c r="R183" s="9">
        <f>IF(INDEX('Pace of change parameters'!$E$29:$I$29,1,$B$6)=1,D183*(1+P183),D183)</f>
        <v>28987.499748602506</v>
      </c>
      <c r="S183" s="96">
        <f>IF(P183&lt;INDEX('Pace of change parameters'!$E$22:$I$22,1,$B$6),INDEX('Pace of change parameters'!$E$22:$I$22,1,$B$6),P183)</f>
        <v>1.9300000000000001E-2</v>
      </c>
      <c r="T183" s="125">
        <v>1.2495434847226816E-2</v>
      </c>
      <c r="U183" s="110">
        <f t="shared" si="19"/>
        <v>29001.123600000003</v>
      </c>
      <c r="V183" s="124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5">
        <f>MIN(S183, S183+(INDEX('Pace of change parameters'!$E$25:$I$25,1,$B$6)-S183)*(1-V183))</f>
        <v>1.9300000000000001E-2</v>
      </c>
      <c r="X183" s="125">
        <v>1.2495434847226816E-2</v>
      </c>
      <c r="Y183" s="101">
        <f t="shared" si="20"/>
        <v>29001.123600000003</v>
      </c>
      <c r="Z183" s="90">
        <v>0</v>
      </c>
      <c r="AA183" s="92">
        <f t="shared" si="23"/>
        <v>28844.502788258116</v>
      </c>
      <c r="AB183" s="92">
        <f>IF(INDEX('Pace of change parameters'!$E$27:$I$27,1,$B$6)=1,MAX(AA183,Y183),Y183)</f>
        <v>29001.123600000003</v>
      </c>
      <c r="AC183" s="90">
        <f t="shared" si="21"/>
        <v>1.9300000000000095E-2</v>
      </c>
      <c r="AD183" s="136">
        <v>1.2495434847226816E-2</v>
      </c>
      <c r="AE183" s="50">
        <v>29001</v>
      </c>
      <c r="AF183" s="50">
        <v>121.42379004578764</v>
      </c>
      <c r="AG183" s="15">
        <f t="shared" si="26"/>
        <v>1.9295655841417014E-2</v>
      </c>
      <c r="AH183" s="15">
        <f t="shared" si="26"/>
        <v>1.2491119689046037E-2</v>
      </c>
      <c r="AI183" s="50"/>
      <c r="AJ183" s="50">
        <v>28844.502788258116</v>
      </c>
      <c r="AK183" s="50">
        <v>120.76855455110478</v>
      </c>
      <c r="AL183" s="15">
        <f t="shared" si="27"/>
        <v>5.4255472139943528E-3</v>
      </c>
      <c r="AM183" s="52">
        <f t="shared" si="27"/>
        <v>5.4255472139941308E-3</v>
      </c>
    </row>
    <row r="184" spans="1:39" x14ac:dyDescent="0.2">
      <c r="A184" s="178" t="s">
        <v>415</v>
      </c>
      <c r="B184" s="178" t="s">
        <v>416</v>
      </c>
      <c r="D184" s="61">
        <v>19303</v>
      </c>
      <c r="E184" s="66">
        <v>134.32636567145559</v>
      </c>
      <c r="F184" s="49"/>
      <c r="G184" s="81">
        <v>19441.348092388027</v>
      </c>
      <c r="H184" s="74">
        <v>134.71934570294658</v>
      </c>
      <c r="I184" s="83"/>
      <c r="J184" s="96">
        <f t="shared" si="25"/>
        <v>-7.1161779384113499E-3</v>
      </c>
      <c r="K184" s="119">
        <f t="shared" si="25"/>
        <v>-2.9170274650643924E-3</v>
      </c>
      <c r="L184" s="96">
        <v>1.6299876312652284E-2</v>
      </c>
      <c r="M184" s="90">
        <f>INDEX('Pace of change parameters'!$E$20:$I$20,1,$B$6)</f>
        <v>1.2019795091496865E-2</v>
      </c>
      <c r="N184" s="101">
        <f>IF(INDEX('Pace of change parameters'!$E$28:$I$28,1,$B$6)=1,(1+L184)*D184,D184)</f>
        <v>19617.636512463127</v>
      </c>
      <c r="O184" s="87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1">
        <v>1.6299876312652284E-2</v>
      </c>
      <c r="Q184" s="51">
        <v>1.2019795091496865E-2</v>
      </c>
      <c r="R184" s="9">
        <f>IF(INDEX('Pace of change parameters'!$E$29:$I$29,1,$B$6)=1,D184*(1+P184),D184)</f>
        <v>19617.636512463127</v>
      </c>
      <c r="S184" s="96">
        <f>IF(P184&lt;INDEX('Pace of change parameters'!$E$22:$I$22,1,$B$6),INDEX('Pace of change parameters'!$E$22:$I$22,1,$B$6),P184)</f>
        <v>1.9300000000000001E-2</v>
      </c>
      <c r="T184" s="125">
        <v>1.5007283951905759E-2</v>
      </c>
      <c r="U184" s="110">
        <f t="shared" si="19"/>
        <v>19675.547900000001</v>
      </c>
      <c r="V184" s="124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5">
        <f>MIN(S184, S184+(INDEX('Pace of change parameters'!$E$25:$I$25,1,$B$6)-S184)*(1-V184))</f>
        <v>1.9300000000000001E-2</v>
      </c>
      <c r="X184" s="125">
        <v>1.5007283951905759E-2</v>
      </c>
      <c r="Y184" s="101">
        <f t="shared" si="20"/>
        <v>19675.547900000001</v>
      </c>
      <c r="Z184" s="90">
        <v>0</v>
      </c>
      <c r="AA184" s="92">
        <f t="shared" si="23"/>
        <v>20066.077008534157</v>
      </c>
      <c r="AB184" s="92">
        <f>IF(INDEX('Pace of change parameters'!$E$27:$I$27,1,$B$6)=1,MAX(AA184,Y184),Y184)</f>
        <v>19675.547900000001</v>
      </c>
      <c r="AC184" s="90">
        <f t="shared" si="21"/>
        <v>1.9300000000000095E-2</v>
      </c>
      <c r="AD184" s="136">
        <v>1.5007283951905759E-2</v>
      </c>
      <c r="AE184" s="50">
        <v>19676</v>
      </c>
      <c r="AF184" s="50">
        <v>136.34537242245227</v>
      </c>
      <c r="AG184" s="15">
        <f t="shared" si="26"/>
        <v>1.9323421229860749E-2</v>
      </c>
      <c r="AH184" s="15">
        <f t="shared" si="26"/>
        <v>1.5030606544770952E-2</v>
      </c>
      <c r="AI184" s="50"/>
      <c r="AJ184" s="50">
        <v>20066.077008534157</v>
      </c>
      <c r="AK184" s="50">
        <v>139.04842156872311</v>
      </c>
      <c r="AL184" s="15">
        <f t="shared" si="27"/>
        <v>-1.9439624813971212E-2</v>
      </c>
      <c r="AM184" s="52">
        <f t="shared" si="27"/>
        <v>-1.943962481397099E-2</v>
      </c>
    </row>
    <row r="185" spans="1:39" x14ac:dyDescent="0.2">
      <c r="A185" s="178" t="s">
        <v>417</v>
      </c>
      <c r="B185" s="178" t="s">
        <v>418</v>
      </c>
      <c r="D185" s="61">
        <v>38187</v>
      </c>
      <c r="E185" s="66">
        <v>127.49984657032149</v>
      </c>
      <c r="F185" s="49"/>
      <c r="G185" s="81">
        <v>38244.740836218603</v>
      </c>
      <c r="H185" s="74">
        <v>126.54025372136667</v>
      </c>
      <c r="I185" s="83"/>
      <c r="J185" s="96">
        <f t="shared" si="25"/>
        <v>-1.5097719308878599E-3</v>
      </c>
      <c r="K185" s="119">
        <f t="shared" si="25"/>
        <v>7.5833011293606756E-3</v>
      </c>
      <c r="L185" s="96">
        <v>2.1236079514209916E-2</v>
      </c>
      <c r="M185" s="90">
        <f>INDEX('Pace of change parameters'!$E$20:$I$20,1,$B$6)</f>
        <v>1.2019795091496865E-2</v>
      </c>
      <c r="N185" s="101">
        <f>IF(INDEX('Pace of change parameters'!$E$28:$I$28,1,$B$6)=1,(1+L185)*D185,D185)</f>
        <v>38997.942168409136</v>
      </c>
      <c r="O185" s="87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1">
        <v>2.1236079514209916E-2</v>
      </c>
      <c r="Q185" s="51">
        <v>1.2019795091496865E-2</v>
      </c>
      <c r="R185" s="9">
        <f>IF(INDEX('Pace of change parameters'!$E$29:$I$29,1,$B$6)=1,D185*(1+P185),D185)</f>
        <v>38997.942168409136</v>
      </c>
      <c r="S185" s="96">
        <f>IF(P185&lt;INDEX('Pace of change parameters'!$E$22:$I$22,1,$B$6),INDEX('Pace of change parameters'!$E$22:$I$22,1,$B$6),P185)</f>
        <v>2.1236079514209916E-2</v>
      </c>
      <c r="T185" s="125">
        <v>1.2019795091496865E-2</v>
      </c>
      <c r="U185" s="110">
        <f t="shared" si="19"/>
        <v>38997.942168409136</v>
      </c>
      <c r="V185" s="124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5">
        <f>MIN(S185, S185+(INDEX('Pace of change parameters'!$E$25:$I$25,1,$B$6)-S185)*(1-V185))</f>
        <v>2.1236079514209916E-2</v>
      </c>
      <c r="X185" s="125">
        <v>1.2019795091496865E-2</v>
      </c>
      <c r="Y185" s="101">
        <f t="shared" si="20"/>
        <v>38997.942168409136</v>
      </c>
      <c r="Z185" s="90">
        <v>0</v>
      </c>
      <c r="AA185" s="92">
        <f t="shared" si="23"/>
        <v>39473.698590452499</v>
      </c>
      <c r="AB185" s="92">
        <f>IF(INDEX('Pace of change parameters'!$E$27:$I$27,1,$B$6)=1,MAX(AA185,Y185),Y185)</f>
        <v>38997.942168409136</v>
      </c>
      <c r="AC185" s="90">
        <f t="shared" si="21"/>
        <v>2.1236079514209916E-2</v>
      </c>
      <c r="AD185" s="136">
        <v>1.2019795091496865E-2</v>
      </c>
      <c r="AE185" s="50">
        <v>38998</v>
      </c>
      <c r="AF185" s="50">
        <v>129.03255994749685</v>
      </c>
      <c r="AG185" s="15">
        <f t="shared" si="26"/>
        <v>2.1237593945583555E-2</v>
      </c>
      <c r="AH185" s="15">
        <f t="shared" si="26"/>
        <v>1.2021295855677794E-2</v>
      </c>
      <c r="AI185" s="50"/>
      <c r="AJ185" s="50">
        <v>39473.698590452499</v>
      </c>
      <c r="AK185" s="50">
        <v>130.60650237760868</v>
      </c>
      <c r="AL185" s="15">
        <f t="shared" si="27"/>
        <v>-1.205102656804391E-2</v>
      </c>
      <c r="AM185" s="52">
        <f t="shared" si="27"/>
        <v>-1.2051026568043688E-2</v>
      </c>
    </row>
    <row r="186" spans="1:39" x14ac:dyDescent="0.2">
      <c r="A186" s="178" t="s">
        <v>419</v>
      </c>
      <c r="B186" s="178" t="s">
        <v>420</v>
      </c>
      <c r="D186" s="61">
        <v>14281</v>
      </c>
      <c r="E186" s="66">
        <v>120.22986699667204</v>
      </c>
      <c r="F186" s="49"/>
      <c r="G186" s="81">
        <v>14348.056911238347</v>
      </c>
      <c r="H186" s="74">
        <v>120.07785605432689</v>
      </c>
      <c r="I186" s="83"/>
      <c r="J186" s="96">
        <f t="shared" si="25"/>
        <v>-4.6735883230170083E-3</v>
      </c>
      <c r="K186" s="119">
        <f t="shared" si="25"/>
        <v>1.2659365126936883E-3</v>
      </c>
      <c r="L186" s="96">
        <v>1.8058936258312119E-2</v>
      </c>
      <c r="M186" s="90">
        <f>INDEX('Pace of change parameters'!$E$20:$I$20,1,$B$6)</f>
        <v>1.2019795091496865E-2</v>
      </c>
      <c r="N186" s="101">
        <f>IF(INDEX('Pace of change parameters'!$E$28:$I$28,1,$B$6)=1,(1+L186)*D186,D186)</f>
        <v>14538.899668704955</v>
      </c>
      <c r="O186" s="87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1">
        <v>1.8058936258312119E-2</v>
      </c>
      <c r="Q186" s="51">
        <v>1.2019795091496865E-2</v>
      </c>
      <c r="R186" s="9">
        <f>IF(INDEX('Pace of change parameters'!$E$29:$I$29,1,$B$6)=1,D186*(1+P186),D186)</f>
        <v>14538.899668704955</v>
      </c>
      <c r="S186" s="96">
        <f>IF(P186&lt;INDEX('Pace of change parameters'!$E$22:$I$22,1,$B$6),INDEX('Pace of change parameters'!$E$22:$I$22,1,$B$6),P186)</f>
        <v>1.9300000000000001E-2</v>
      </c>
      <c r="T186" s="125">
        <v>1.3253496824104483E-2</v>
      </c>
      <c r="U186" s="110">
        <f t="shared" si="19"/>
        <v>14556.623300000001</v>
      </c>
      <c r="V186" s="124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5">
        <f>MIN(S186, S186+(INDEX('Pace of change parameters'!$E$25:$I$25,1,$B$6)-S186)*(1-V186))</f>
        <v>1.9300000000000001E-2</v>
      </c>
      <c r="X186" s="125">
        <v>1.3253496824104483E-2</v>
      </c>
      <c r="Y186" s="101">
        <f t="shared" si="20"/>
        <v>14556.623300000001</v>
      </c>
      <c r="Z186" s="90">
        <v>0</v>
      </c>
      <c r="AA186" s="92">
        <f t="shared" si="23"/>
        <v>14809.117841805737</v>
      </c>
      <c r="AB186" s="92">
        <f>IF(INDEX('Pace of change parameters'!$E$27:$I$27,1,$B$6)=1,MAX(AA186,Y186),Y186)</f>
        <v>14556.623300000001</v>
      </c>
      <c r="AC186" s="90">
        <f t="shared" si="21"/>
        <v>1.9300000000000095E-2</v>
      </c>
      <c r="AD186" s="136">
        <v>1.3253496824104483E-2</v>
      </c>
      <c r="AE186" s="50">
        <v>14557</v>
      </c>
      <c r="AF186" s="50">
        <v>121.82648573227418</v>
      </c>
      <c r="AG186" s="15">
        <f t="shared" si="26"/>
        <v>1.9326377704642628E-2</v>
      </c>
      <c r="AH186" s="15">
        <f t="shared" si="26"/>
        <v>1.3279718055799972E-2</v>
      </c>
      <c r="AI186" s="50"/>
      <c r="AJ186" s="50">
        <v>14809.117841805737</v>
      </c>
      <c r="AK186" s="50">
        <v>123.93644181234551</v>
      </c>
      <c r="AL186" s="15">
        <f t="shared" si="27"/>
        <v>-1.7024501020176608E-2</v>
      </c>
      <c r="AM186" s="52">
        <f t="shared" si="27"/>
        <v>-1.7024501020176497E-2</v>
      </c>
    </row>
    <row r="187" spans="1:39" x14ac:dyDescent="0.2">
      <c r="A187" s="178" t="s">
        <v>421</v>
      </c>
      <c r="B187" s="178" t="s">
        <v>422</v>
      </c>
      <c r="D187" s="61">
        <v>13988</v>
      </c>
      <c r="E187" s="66">
        <v>126.04662597673455</v>
      </c>
      <c r="F187" s="49"/>
      <c r="G187" s="81">
        <v>13825.892992325702</v>
      </c>
      <c r="H187" s="74">
        <v>123.64209243626524</v>
      </c>
      <c r="I187" s="83"/>
      <c r="J187" s="96">
        <f t="shared" si="25"/>
        <v>1.1724885167582189E-2</v>
      </c>
      <c r="K187" s="119">
        <f t="shared" si="25"/>
        <v>1.9447531929377426E-2</v>
      </c>
      <c r="L187" s="96">
        <v>1.9744692944672959E-2</v>
      </c>
      <c r="M187" s="90">
        <f>INDEX('Pace of change parameters'!$E$20:$I$20,1,$B$6)</f>
        <v>1.2019795091496865E-2</v>
      </c>
      <c r="N187" s="101">
        <f>IF(INDEX('Pace of change parameters'!$E$28:$I$28,1,$B$6)=1,(1+L187)*D187,D187)</f>
        <v>14264.188764910085</v>
      </c>
      <c r="O187" s="87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1">
        <v>1.9744692944672959E-2</v>
      </c>
      <c r="Q187" s="51">
        <v>1.2019795091496865E-2</v>
      </c>
      <c r="R187" s="9">
        <f>IF(INDEX('Pace of change parameters'!$E$29:$I$29,1,$B$6)=1,D187*(1+P187),D187)</f>
        <v>14264.188764910085</v>
      </c>
      <c r="S187" s="96">
        <f>IF(P187&lt;INDEX('Pace of change parameters'!$E$22:$I$22,1,$B$6),INDEX('Pace of change parameters'!$E$22:$I$22,1,$B$6),P187)</f>
        <v>1.9744692944672959E-2</v>
      </c>
      <c r="T187" s="125">
        <v>1.2019795091496865E-2</v>
      </c>
      <c r="U187" s="110">
        <f t="shared" si="19"/>
        <v>14264.188764910085</v>
      </c>
      <c r="V187" s="124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5">
        <f>MIN(S187, S187+(INDEX('Pace of change parameters'!$E$25:$I$25,1,$B$6)-S187)*(1-V187))</f>
        <v>1.9744692944672959E-2</v>
      </c>
      <c r="X187" s="125">
        <v>1.2019795091496865E-2</v>
      </c>
      <c r="Y187" s="101">
        <f t="shared" si="20"/>
        <v>14264.188764910085</v>
      </c>
      <c r="Z187" s="90">
        <v>0</v>
      </c>
      <c r="AA187" s="92">
        <f t="shared" si="23"/>
        <v>14270.174690426149</v>
      </c>
      <c r="AB187" s="92">
        <f>IF(INDEX('Pace of change parameters'!$E$27:$I$27,1,$B$6)=1,MAX(AA187,Y187),Y187)</f>
        <v>14264.188764910085</v>
      </c>
      <c r="AC187" s="90">
        <f t="shared" si="21"/>
        <v>1.9744692944672959E-2</v>
      </c>
      <c r="AD187" s="136">
        <v>1.2019795091496865E-2</v>
      </c>
      <c r="AE187" s="50">
        <v>14264</v>
      </c>
      <c r="AF187" s="50">
        <v>127.55999250752345</v>
      </c>
      <c r="AG187" s="15">
        <f t="shared" si="26"/>
        <v>1.9731198169859798E-2</v>
      </c>
      <c r="AH187" s="15">
        <f t="shared" si="26"/>
        <v>1.2006402543993877E-2</v>
      </c>
      <c r="AI187" s="50"/>
      <c r="AJ187" s="50">
        <v>14270.174690426149</v>
      </c>
      <c r="AK187" s="50">
        <v>127.6152114828807</v>
      </c>
      <c r="AL187" s="15">
        <f t="shared" si="27"/>
        <v>-4.3269900755260604E-4</v>
      </c>
      <c r="AM187" s="52">
        <f t="shared" si="27"/>
        <v>-4.3269900755249502E-4</v>
      </c>
    </row>
    <row r="188" spans="1:39" x14ac:dyDescent="0.2">
      <c r="A188" s="178" t="s">
        <v>423</v>
      </c>
      <c r="B188" s="178" t="s">
        <v>424</v>
      </c>
      <c r="D188" s="61">
        <v>27562</v>
      </c>
      <c r="E188" s="66">
        <v>121.86150827109162</v>
      </c>
      <c r="F188" s="49"/>
      <c r="G188" s="81">
        <v>27987.371040014401</v>
      </c>
      <c r="H188" s="74">
        <v>123.10745401224619</v>
      </c>
      <c r="I188" s="83"/>
      <c r="J188" s="96">
        <f t="shared" si="25"/>
        <v>-1.519867798251695E-2</v>
      </c>
      <c r="K188" s="119">
        <f t="shared" si="25"/>
        <v>-1.0120798542634368E-2</v>
      </c>
      <c r="L188" s="96">
        <v>1.7238019717476849E-2</v>
      </c>
      <c r="M188" s="90">
        <f>INDEX('Pace of change parameters'!$E$20:$I$20,1,$B$6)</f>
        <v>1.2019795091496865E-2</v>
      </c>
      <c r="N188" s="101">
        <f>IF(INDEX('Pace of change parameters'!$E$28:$I$28,1,$B$6)=1,(1+L188)*D188,D188)</f>
        <v>28037.114299453096</v>
      </c>
      <c r="O188" s="87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1">
        <v>1.7238019717476849E-2</v>
      </c>
      <c r="Q188" s="51">
        <v>1.2019795091496865E-2</v>
      </c>
      <c r="R188" s="9">
        <f>IF(INDEX('Pace of change parameters'!$E$29:$I$29,1,$B$6)=1,D188*(1+P188),D188)</f>
        <v>28037.114299453096</v>
      </c>
      <c r="S188" s="96">
        <f>IF(P188&lt;INDEX('Pace of change parameters'!$E$22:$I$22,1,$B$6),INDEX('Pace of change parameters'!$E$22:$I$22,1,$B$6),P188)</f>
        <v>1.9300000000000001E-2</v>
      </c>
      <c r="T188" s="125">
        <v>1.407119783358235E-2</v>
      </c>
      <c r="U188" s="110">
        <f t="shared" si="19"/>
        <v>28093.946600000003</v>
      </c>
      <c r="V188" s="124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5">
        <f>MIN(S188, S188+(INDEX('Pace of change parameters'!$E$25:$I$25,1,$B$6)-S188)*(1-V188))</f>
        <v>1.9300000000000001E-2</v>
      </c>
      <c r="X188" s="125">
        <v>1.407119783358235E-2</v>
      </c>
      <c r="Y188" s="101">
        <f t="shared" si="20"/>
        <v>28093.946600000003</v>
      </c>
      <c r="Z188" s="90">
        <v>0</v>
      </c>
      <c r="AA188" s="92">
        <f t="shared" si="23"/>
        <v>28886.718137371998</v>
      </c>
      <c r="AB188" s="92">
        <f>IF(INDEX('Pace of change parameters'!$E$27:$I$27,1,$B$6)=1,MAX(AA188,Y188),Y188)</f>
        <v>28093.946600000003</v>
      </c>
      <c r="AC188" s="90">
        <f t="shared" si="21"/>
        <v>1.9300000000000095E-2</v>
      </c>
      <c r="AD188" s="136">
        <v>1.407119783358235E-2</v>
      </c>
      <c r="AE188" s="50">
        <v>28094</v>
      </c>
      <c r="AF188" s="50">
        <v>123.57648055171762</v>
      </c>
      <c r="AG188" s="15">
        <f t="shared" si="26"/>
        <v>1.9301937450112439E-2</v>
      </c>
      <c r="AH188" s="15">
        <f t="shared" si="26"/>
        <v>1.4073125344968629E-2</v>
      </c>
      <c r="AI188" s="50"/>
      <c r="AJ188" s="50">
        <v>28886.718137371998</v>
      </c>
      <c r="AK188" s="50">
        <v>127.06339297023918</v>
      </c>
      <c r="AL188" s="15">
        <f t="shared" si="27"/>
        <v>-2.7442305269923528E-2</v>
      </c>
      <c r="AM188" s="52">
        <f t="shared" si="27"/>
        <v>-2.7442305269923528E-2</v>
      </c>
    </row>
    <row r="189" spans="1:39" x14ac:dyDescent="0.2">
      <c r="A189" s="178" t="s">
        <v>425</v>
      </c>
      <c r="B189" s="178" t="s">
        <v>426</v>
      </c>
      <c r="D189" s="61">
        <v>28309</v>
      </c>
      <c r="E189" s="66">
        <v>125.27997957678747</v>
      </c>
      <c r="F189" s="49"/>
      <c r="G189" s="81">
        <v>27157.745207444481</v>
      </c>
      <c r="H189" s="74">
        <v>119.03710946338857</v>
      </c>
      <c r="I189" s="83"/>
      <c r="J189" s="96">
        <f t="shared" si="25"/>
        <v>4.2391398246123035E-2</v>
      </c>
      <c r="K189" s="119">
        <f t="shared" si="25"/>
        <v>5.2444738800709656E-2</v>
      </c>
      <c r="L189" s="96">
        <v>2.1780216815195264E-2</v>
      </c>
      <c r="M189" s="90">
        <f>INDEX('Pace of change parameters'!$E$20:$I$20,1,$B$6)</f>
        <v>1.2019795091496865E-2</v>
      </c>
      <c r="N189" s="101">
        <f>IF(INDEX('Pace of change parameters'!$E$28:$I$28,1,$B$6)=1,(1+L189)*D189,D189)</f>
        <v>28925.576157821364</v>
      </c>
      <c r="O189" s="87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1">
        <v>2.1780216815195264E-2</v>
      </c>
      <c r="Q189" s="51">
        <v>1.2019795091496865E-2</v>
      </c>
      <c r="R189" s="9">
        <f>IF(INDEX('Pace of change parameters'!$E$29:$I$29,1,$B$6)=1,D189*(1+P189),D189)</f>
        <v>28925.576157821364</v>
      </c>
      <c r="S189" s="96">
        <f>IF(P189&lt;INDEX('Pace of change parameters'!$E$22:$I$22,1,$B$6),INDEX('Pace of change parameters'!$E$22:$I$22,1,$B$6),P189)</f>
        <v>2.1780216815195264E-2</v>
      </c>
      <c r="T189" s="125">
        <v>1.2019795091496865E-2</v>
      </c>
      <c r="U189" s="110">
        <f t="shared" si="19"/>
        <v>28925.576157821364</v>
      </c>
      <c r="V189" s="124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5">
        <f>MIN(S189, S189+(INDEX('Pace of change parameters'!$E$25:$I$25,1,$B$6)-S189)*(1-V189))</f>
        <v>2.1780216815195264E-2</v>
      </c>
      <c r="X189" s="125">
        <v>1.2019795091496865E-2</v>
      </c>
      <c r="Y189" s="101">
        <f t="shared" si="20"/>
        <v>28925.576157821364</v>
      </c>
      <c r="Z189" s="90">
        <v>0</v>
      </c>
      <c r="AA189" s="92">
        <f t="shared" si="23"/>
        <v>28030.433081134805</v>
      </c>
      <c r="AB189" s="92">
        <f>IF(INDEX('Pace of change parameters'!$E$27:$I$27,1,$B$6)=1,MAX(AA189,Y189),Y189)</f>
        <v>28925.576157821364</v>
      </c>
      <c r="AC189" s="90">
        <f t="shared" si="21"/>
        <v>2.1780216815195264E-2</v>
      </c>
      <c r="AD189" s="136">
        <v>1.2019795091496865E-2</v>
      </c>
      <c r="AE189" s="50">
        <v>28926</v>
      </c>
      <c r="AF189" s="50">
        <v>126.78767703417843</v>
      </c>
      <c r="AG189" s="15">
        <f t="shared" si="26"/>
        <v>2.1795188809212718E-2</v>
      </c>
      <c r="AH189" s="15">
        <f t="shared" si="26"/>
        <v>1.2034624067501998E-2</v>
      </c>
      <c r="AI189" s="50"/>
      <c r="AJ189" s="50">
        <v>28030.433081134805</v>
      </c>
      <c r="AK189" s="50">
        <v>122.86225183637802</v>
      </c>
      <c r="AL189" s="15">
        <f t="shared" si="27"/>
        <v>3.1949806707336714E-2</v>
      </c>
      <c r="AM189" s="52">
        <f t="shared" si="27"/>
        <v>3.1949806707336714E-2</v>
      </c>
    </row>
    <row r="190" spans="1:39" x14ac:dyDescent="0.2">
      <c r="A190" s="178" t="s">
        <v>427</v>
      </c>
      <c r="B190" s="178" t="s">
        <v>428</v>
      </c>
      <c r="D190" s="61">
        <v>43243</v>
      </c>
      <c r="E190" s="66">
        <v>116.49929327235191</v>
      </c>
      <c r="F190" s="49"/>
      <c r="G190" s="81">
        <v>45745.812371263411</v>
      </c>
      <c r="H190" s="74">
        <v>122.26325307018966</v>
      </c>
      <c r="I190" s="83"/>
      <c r="J190" s="96">
        <f t="shared" si="25"/>
        <v>-5.4711289220335857E-2</v>
      </c>
      <c r="K190" s="119">
        <f t="shared" si="25"/>
        <v>-4.7143844557520076E-2</v>
      </c>
      <c r="L190" s="96">
        <v>2.0121450923938466E-2</v>
      </c>
      <c r="M190" s="90">
        <f>INDEX('Pace of change parameters'!$E$20:$I$20,1,$B$6)</f>
        <v>1.2019795091496865E-2</v>
      </c>
      <c r="N190" s="101">
        <f>IF(INDEX('Pace of change parameters'!$E$28:$I$28,1,$B$6)=1,(1+L190)*D190,D190)</f>
        <v>44113.11190230387</v>
      </c>
      <c r="O190" s="87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0.82456235241973785</v>
      </c>
      <c r="P190" s="51">
        <v>3.8390591238753657E-2</v>
      </c>
      <c r="Q190" s="51">
        <v>3.0143844557520172E-2</v>
      </c>
      <c r="R190" s="9">
        <f>IF(INDEX('Pace of change parameters'!$E$29:$I$29,1,$B$6)=1,D190*(1+P190),D190)</f>
        <v>44903.124336937428</v>
      </c>
      <c r="S190" s="96">
        <f>IF(P190&lt;INDEX('Pace of change parameters'!$E$22:$I$22,1,$B$6),INDEX('Pace of change parameters'!$E$22:$I$22,1,$B$6),P190)</f>
        <v>3.8390591238753657E-2</v>
      </c>
      <c r="T190" s="125">
        <v>3.0143844557520172E-2</v>
      </c>
      <c r="U190" s="110">
        <f t="shared" si="19"/>
        <v>44903.124336937428</v>
      </c>
      <c r="V190" s="124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5">
        <f>MIN(S190, S190+(INDEX('Pace of change parameters'!$E$25:$I$25,1,$B$6)-S190)*(1-V190))</f>
        <v>3.8390591238753657E-2</v>
      </c>
      <c r="X190" s="125">
        <v>3.0143844557520172E-2</v>
      </c>
      <c r="Y190" s="101">
        <f t="shared" si="20"/>
        <v>44903.124336937428</v>
      </c>
      <c r="Z190" s="90">
        <v>0</v>
      </c>
      <c r="AA190" s="92">
        <f t="shared" si="23"/>
        <v>47215.809803803248</v>
      </c>
      <c r="AB190" s="92">
        <f>IF(INDEX('Pace of change parameters'!$E$27:$I$27,1,$B$6)=1,MAX(AA190,Y190),Y190)</f>
        <v>44903.124336937428</v>
      </c>
      <c r="AC190" s="90">
        <f t="shared" si="21"/>
        <v>3.8390591238753657E-2</v>
      </c>
      <c r="AD190" s="136">
        <v>3.0143844557520172E-2</v>
      </c>
      <c r="AE190" s="50">
        <v>44903</v>
      </c>
      <c r="AF190" s="50">
        <v>120.0106975487755</v>
      </c>
      <c r="AG190" s="15">
        <f t="shared" si="26"/>
        <v>3.8387715930902067E-2</v>
      </c>
      <c r="AH190" s="15">
        <f t="shared" si="26"/>
        <v>3.0140992084944473E-2</v>
      </c>
      <c r="AI190" s="50"/>
      <c r="AJ190" s="50">
        <v>47215.809803803248</v>
      </c>
      <c r="AK190" s="50">
        <v>126.1920644474699</v>
      </c>
      <c r="AL190" s="15">
        <f t="shared" si="27"/>
        <v>-4.8983800413753609E-2</v>
      </c>
      <c r="AM190" s="52">
        <f t="shared" si="27"/>
        <v>-4.898380041375372E-2</v>
      </c>
    </row>
    <row r="191" spans="1:39" x14ac:dyDescent="0.2">
      <c r="A191" s="178" t="s">
        <v>429</v>
      </c>
      <c r="B191" s="178" t="s">
        <v>430</v>
      </c>
      <c r="D191" s="61">
        <v>92368</v>
      </c>
      <c r="E191" s="66">
        <v>127.3757884763136</v>
      </c>
      <c r="F191" s="49"/>
      <c r="G191" s="81">
        <v>88090.04625352344</v>
      </c>
      <c r="H191" s="74">
        <v>120.73898209327274</v>
      </c>
      <c r="I191" s="83"/>
      <c r="J191" s="96">
        <f t="shared" si="25"/>
        <v>4.856341809793796E-2</v>
      </c>
      <c r="K191" s="119">
        <f t="shared" si="25"/>
        <v>5.4968215467593007E-2</v>
      </c>
      <c r="L191" s="96">
        <v>1.8201378017018488E-2</v>
      </c>
      <c r="M191" s="90">
        <f>INDEX('Pace of change parameters'!$E$20:$I$20,1,$B$6)</f>
        <v>1.2019795091496865E-2</v>
      </c>
      <c r="N191" s="101">
        <f>IF(INDEX('Pace of change parameters'!$E$28:$I$28,1,$B$6)=1,(1+L191)*D191,D191)</f>
        <v>94049.224884675961</v>
      </c>
      <c r="O191" s="87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1">
        <v>1.8201378017018488E-2</v>
      </c>
      <c r="Q191" s="51">
        <v>1.2019795091496865E-2</v>
      </c>
      <c r="R191" s="9">
        <f>IF(INDEX('Pace of change parameters'!$E$29:$I$29,1,$B$6)=1,D191*(1+P191),D191)</f>
        <v>94049.224884675961</v>
      </c>
      <c r="S191" s="96">
        <f>IF(P191&lt;INDEX('Pace of change parameters'!$E$22:$I$22,1,$B$6),INDEX('Pace of change parameters'!$E$22:$I$22,1,$B$6),P191)</f>
        <v>1.9300000000000001E-2</v>
      </c>
      <c r="T191" s="125">
        <v>1.3111747251555173E-2</v>
      </c>
      <c r="U191" s="110">
        <f t="shared" si="19"/>
        <v>94150.702400000009</v>
      </c>
      <c r="V191" s="124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5">
        <f>MIN(S191, S191+(INDEX('Pace of change parameters'!$E$25:$I$25,1,$B$6)-S191)*(1-V191))</f>
        <v>1.9300000000000001E-2</v>
      </c>
      <c r="X191" s="125">
        <v>1.3111747251555173E-2</v>
      </c>
      <c r="Y191" s="101">
        <f t="shared" si="20"/>
        <v>94150.702400000009</v>
      </c>
      <c r="Z191" s="90">
        <v>0</v>
      </c>
      <c r="AA191" s="92">
        <f t="shared" si="23"/>
        <v>90920.734684063587</v>
      </c>
      <c r="AB191" s="92">
        <f>IF(INDEX('Pace of change parameters'!$E$27:$I$27,1,$B$6)=1,MAX(AA191,Y191),Y191)</f>
        <v>94150.702400000009</v>
      </c>
      <c r="AC191" s="90">
        <f t="shared" si="21"/>
        <v>1.9300000000000095E-2</v>
      </c>
      <c r="AD191" s="136">
        <v>1.3111747251555173E-2</v>
      </c>
      <c r="AE191" s="50">
        <v>94151</v>
      </c>
      <c r="AF191" s="50">
        <v>129.04631552068273</v>
      </c>
      <c r="AG191" s="15">
        <f t="shared" si="26"/>
        <v>1.9303221895028644E-2</v>
      </c>
      <c r="AH191" s="15">
        <f t="shared" si="26"/>
        <v>1.311494958619841E-2</v>
      </c>
      <c r="AI191" s="50"/>
      <c r="AJ191" s="50">
        <v>90920.734684063587</v>
      </c>
      <c r="AK191" s="50">
        <v>124.61881249707332</v>
      </c>
      <c r="AL191" s="15">
        <f t="shared" si="27"/>
        <v>3.5528367947763817E-2</v>
      </c>
      <c r="AM191" s="52">
        <f t="shared" si="27"/>
        <v>3.5528367947763817E-2</v>
      </c>
    </row>
    <row r="192" spans="1:39" x14ac:dyDescent="0.2">
      <c r="A192" s="178" t="s">
        <v>431</v>
      </c>
      <c r="B192" s="178" t="s">
        <v>432</v>
      </c>
      <c r="D192" s="61">
        <v>28311</v>
      </c>
      <c r="E192" s="66">
        <v>126.08159779037513</v>
      </c>
      <c r="F192" s="49"/>
      <c r="G192" s="81">
        <v>29765.434887893589</v>
      </c>
      <c r="H192" s="74">
        <v>131.71215366628721</v>
      </c>
      <c r="I192" s="83"/>
      <c r="J192" s="96">
        <f t="shared" si="25"/>
        <v>-4.886321645799796E-2</v>
      </c>
      <c r="K192" s="119">
        <f t="shared" si="25"/>
        <v>-4.2748946996781667E-2</v>
      </c>
      <c r="L192" s="96">
        <v>1.8525443736722158E-2</v>
      </c>
      <c r="M192" s="90">
        <f>INDEX('Pace of change parameters'!$E$20:$I$20,1,$B$6)</f>
        <v>1.2019795091496865E-2</v>
      </c>
      <c r="N192" s="101">
        <f>IF(INDEX('Pace of change parameters'!$E$28:$I$28,1,$B$6)=1,(1+L192)*D192,D192)</f>
        <v>28835.473837630339</v>
      </c>
      <c r="O192" s="87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0.62461437290667043</v>
      </c>
      <c r="P192" s="51">
        <v>3.2342851858857768E-2</v>
      </c>
      <c r="Q192" s="51">
        <v>2.5748946996781763E-2</v>
      </c>
      <c r="R192" s="9">
        <f>IF(INDEX('Pace of change parameters'!$E$29:$I$29,1,$B$6)=1,D192*(1+P192),D192)</f>
        <v>29226.658478976122</v>
      </c>
      <c r="S192" s="96">
        <f>IF(P192&lt;INDEX('Pace of change parameters'!$E$22:$I$22,1,$B$6),INDEX('Pace of change parameters'!$E$22:$I$22,1,$B$6),P192)</f>
        <v>3.2342851858857768E-2</v>
      </c>
      <c r="T192" s="125">
        <v>2.5748946996781763E-2</v>
      </c>
      <c r="U192" s="110">
        <f t="shared" si="19"/>
        <v>29226.658478976122</v>
      </c>
      <c r="V192" s="124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5">
        <f>MIN(S192, S192+(INDEX('Pace of change parameters'!$E$25:$I$25,1,$B$6)-S192)*(1-V192))</f>
        <v>3.2342851858857768E-2</v>
      </c>
      <c r="X192" s="125">
        <v>2.5748946996781763E-2</v>
      </c>
      <c r="Y192" s="101">
        <f t="shared" si="20"/>
        <v>29226.658478976122</v>
      </c>
      <c r="Z192" s="90">
        <v>0</v>
      </c>
      <c r="AA192" s="92">
        <f t="shared" si="23"/>
        <v>30721.918347156003</v>
      </c>
      <c r="AB192" s="92">
        <f>IF(INDEX('Pace of change parameters'!$E$27:$I$27,1,$B$6)=1,MAX(AA192,Y192),Y192)</f>
        <v>29226.658478976122</v>
      </c>
      <c r="AC192" s="90">
        <f t="shared" si="21"/>
        <v>3.2342851858857768E-2</v>
      </c>
      <c r="AD192" s="136">
        <v>2.5748946996781763E-2</v>
      </c>
      <c r="AE192" s="50">
        <v>29227</v>
      </c>
      <c r="AF192" s="50">
        <v>129.32957740087627</v>
      </c>
      <c r="AG192" s="15">
        <f t="shared" si="26"/>
        <v>3.2354915050686994E-2</v>
      </c>
      <c r="AH192" s="15">
        <f t="shared" si="26"/>
        <v>2.5760933137136233E-2</v>
      </c>
      <c r="AI192" s="50"/>
      <c r="AJ192" s="50">
        <v>30721.918347156003</v>
      </c>
      <c r="AK192" s="50">
        <v>135.94459632469679</v>
      </c>
      <c r="AL192" s="15">
        <f t="shared" si="27"/>
        <v>-4.8659668001962197E-2</v>
      </c>
      <c r="AM192" s="52">
        <f t="shared" si="27"/>
        <v>-4.8659668001962197E-2</v>
      </c>
    </row>
    <row r="193" spans="1:39" x14ac:dyDescent="0.2">
      <c r="A193" s="178" t="s">
        <v>433</v>
      </c>
      <c r="B193" s="178" t="s">
        <v>434</v>
      </c>
      <c r="D193" s="61">
        <v>20024</v>
      </c>
      <c r="E193" s="66">
        <v>128.62364882951724</v>
      </c>
      <c r="F193" s="49"/>
      <c r="G193" s="81">
        <v>19576.77784208236</v>
      </c>
      <c r="H193" s="74">
        <v>124.23321126643918</v>
      </c>
      <c r="I193" s="83"/>
      <c r="J193" s="96">
        <f t="shared" si="25"/>
        <v>2.284452331865805E-2</v>
      </c>
      <c r="K193" s="119">
        <f t="shared" si="25"/>
        <v>3.5340288786884999E-2</v>
      </c>
      <c r="L193" s="96">
        <v>2.4383318305793322E-2</v>
      </c>
      <c r="M193" s="90">
        <f>INDEX('Pace of change parameters'!$E$20:$I$20,1,$B$6)</f>
        <v>1.2019795091496865E-2</v>
      </c>
      <c r="N193" s="101">
        <f>IF(INDEX('Pace of change parameters'!$E$28:$I$28,1,$B$6)=1,(1+L193)*D193,D193)</f>
        <v>20512.251565755207</v>
      </c>
      <c r="O193" s="87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1">
        <v>2.4383318305793322E-2</v>
      </c>
      <c r="Q193" s="51">
        <v>1.2019795091496865E-2</v>
      </c>
      <c r="R193" s="9">
        <f>IF(INDEX('Pace of change parameters'!$E$29:$I$29,1,$B$6)=1,D193*(1+P193),D193)</f>
        <v>20512.251565755207</v>
      </c>
      <c r="S193" s="96">
        <f>IF(P193&lt;INDEX('Pace of change parameters'!$E$22:$I$22,1,$B$6),INDEX('Pace of change parameters'!$E$22:$I$22,1,$B$6),P193)</f>
        <v>2.4383318305793322E-2</v>
      </c>
      <c r="T193" s="125">
        <v>1.2019795091496865E-2</v>
      </c>
      <c r="U193" s="110">
        <f t="shared" si="19"/>
        <v>20512.251565755207</v>
      </c>
      <c r="V193" s="124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5">
        <f>MIN(S193, S193+(INDEX('Pace of change parameters'!$E$25:$I$25,1,$B$6)-S193)*(1-V193))</f>
        <v>2.4383318305793322E-2</v>
      </c>
      <c r="X193" s="125">
        <v>1.2019795091496865E-2</v>
      </c>
      <c r="Y193" s="101">
        <f t="shared" si="20"/>
        <v>20512.251565755207</v>
      </c>
      <c r="Z193" s="90">
        <v>0</v>
      </c>
      <c r="AA193" s="92">
        <f t="shared" si="23"/>
        <v>20205.858662239385</v>
      </c>
      <c r="AB193" s="92">
        <f>IF(INDEX('Pace of change parameters'!$E$27:$I$27,1,$B$6)=1,MAX(AA193,Y193),Y193)</f>
        <v>20512.251565755207</v>
      </c>
      <c r="AC193" s="90">
        <f t="shared" si="21"/>
        <v>2.4383318305793322E-2</v>
      </c>
      <c r="AD193" s="136">
        <v>1.2019795091496865E-2</v>
      </c>
      <c r="AE193" s="50">
        <v>20512</v>
      </c>
      <c r="AF193" s="50">
        <v>130.16808230920518</v>
      </c>
      <c r="AG193" s="15">
        <f t="shared" si="26"/>
        <v>2.437075509388742E-2</v>
      </c>
      <c r="AH193" s="15">
        <f t="shared" si="26"/>
        <v>1.2007383507950387E-2</v>
      </c>
      <c r="AI193" s="50"/>
      <c r="AJ193" s="50">
        <v>20205.858662239385</v>
      </c>
      <c r="AK193" s="50">
        <v>128.22532534489775</v>
      </c>
      <c r="AL193" s="15">
        <f t="shared" si="27"/>
        <v>1.5151117449550888E-2</v>
      </c>
      <c r="AM193" s="52">
        <f t="shared" si="27"/>
        <v>1.5151117449550888E-2</v>
      </c>
    </row>
    <row r="194" spans="1:39" x14ac:dyDescent="0.2">
      <c r="A194" s="178" t="s">
        <v>435</v>
      </c>
      <c r="B194" s="178" t="s">
        <v>436</v>
      </c>
      <c r="D194" s="61">
        <v>26947</v>
      </c>
      <c r="E194" s="66">
        <v>125.85282406783401</v>
      </c>
      <c r="F194" s="49"/>
      <c r="G194" s="81">
        <v>28156.821152272005</v>
      </c>
      <c r="H194" s="74">
        <v>130.87359317476188</v>
      </c>
      <c r="I194" s="83"/>
      <c r="J194" s="96">
        <f t="shared" si="25"/>
        <v>-4.2967249240576377E-2</v>
      </c>
      <c r="K194" s="119">
        <f t="shared" si="25"/>
        <v>-3.8363500115897287E-2</v>
      </c>
      <c r="L194" s="96">
        <v>1.6888056122389861E-2</v>
      </c>
      <c r="M194" s="90">
        <f>INDEX('Pace of change parameters'!$E$20:$I$20,1,$B$6)</f>
        <v>1.2019795091496865E-2</v>
      </c>
      <c r="N194" s="101">
        <f>IF(INDEX('Pace of change parameters'!$E$28:$I$28,1,$B$6)=1,(1+L194)*D194,D194)</f>
        <v>27402.082448330038</v>
      </c>
      <c r="O194" s="87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0.4250963566215788</v>
      </c>
      <c r="P194" s="51">
        <v>2.627670848406094E-2</v>
      </c>
      <c r="Q194" s="51">
        <v>2.1363500115897383E-2</v>
      </c>
      <c r="R194" s="9">
        <f>IF(INDEX('Pace of change parameters'!$E$29:$I$29,1,$B$6)=1,D194*(1+P194),D194)</f>
        <v>27655.078463519989</v>
      </c>
      <c r="S194" s="96">
        <f>IF(P194&lt;INDEX('Pace of change parameters'!$E$22:$I$22,1,$B$6),INDEX('Pace of change parameters'!$E$22:$I$22,1,$B$6),P194)</f>
        <v>2.627670848406094E-2</v>
      </c>
      <c r="T194" s="125">
        <v>2.1363500115897383E-2</v>
      </c>
      <c r="U194" s="110">
        <f t="shared" si="19"/>
        <v>27655.078463519989</v>
      </c>
      <c r="V194" s="124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5">
        <f>MIN(S194, S194+(INDEX('Pace of change parameters'!$E$25:$I$25,1,$B$6)-S194)*(1-V194))</f>
        <v>2.627670848406094E-2</v>
      </c>
      <c r="X194" s="125">
        <v>2.1363500115897383E-2</v>
      </c>
      <c r="Y194" s="101">
        <f t="shared" si="20"/>
        <v>27655.078463519989</v>
      </c>
      <c r="Z194" s="90">
        <v>0</v>
      </c>
      <c r="AA194" s="92">
        <f t="shared" si="23"/>
        <v>29061.613365084995</v>
      </c>
      <c r="AB194" s="92">
        <f>IF(INDEX('Pace of change parameters'!$E$27:$I$27,1,$B$6)=1,MAX(AA194,Y194),Y194)</f>
        <v>27655.078463519989</v>
      </c>
      <c r="AC194" s="90">
        <f t="shared" si="21"/>
        <v>2.627670848406094E-2</v>
      </c>
      <c r="AD194" s="136">
        <v>2.1363500115897383E-2</v>
      </c>
      <c r="AE194" s="50">
        <v>27655</v>
      </c>
      <c r="AF194" s="50">
        <v>128.54111618903377</v>
      </c>
      <c r="AG194" s="15">
        <f t="shared" si="26"/>
        <v>2.6273796712064312E-2</v>
      </c>
      <c r="AH194" s="15">
        <f t="shared" si="26"/>
        <v>2.136060228375003E-2</v>
      </c>
      <c r="AI194" s="50"/>
      <c r="AJ194" s="50">
        <v>29061.613365084995</v>
      </c>
      <c r="AK194" s="50">
        <v>135.07908950288075</v>
      </c>
      <c r="AL194" s="15">
        <f t="shared" si="27"/>
        <v>-4.8401076272486576E-2</v>
      </c>
      <c r="AM194" s="52">
        <f t="shared" si="27"/>
        <v>-4.8401076272486576E-2</v>
      </c>
    </row>
    <row r="195" spans="1:39" x14ac:dyDescent="0.2">
      <c r="A195" s="178" t="s">
        <v>437</v>
      </c>
      <c r="B195" s="178" t="s">
        <v>438</v>
      </c>
      <c r="D195" s="61">
        <v>26673</v>
      </c>
      <c r="E195" s="66">
        <v>131.94600419583816</v>
      </c>
      <c r="F195" s="49"/>
      <c r="G195" s="81">
        <v>27912.681644183009</v>
      </c>
      <c r="H195" s="74">
        <v>137.40295188691121</v>
      </c>
      <c r="I195" s="83"/>
      <c r="J195" s="96">
        <f t="shared" si="25"/>
        <v>-4.4412846461184041E-2</v>
      </c>
      <c r="K195" s="119">
        <f t="shared" si="25"/>
        <v>-3.9714923268638125E-2</v>
      </c>
      <c r="L195" s="96">
        <v>1.6995156312154869E-2</v>
      </c>
      <c r="M195" s="90">
        <f>INDEX('Pace of change parameters'!$E$20:$I$20,1,$B$6)</f>
        <v>1.2019795091496865E-2</v>
      </c>
      <c r="N195" s="101">
        <f>IF(INDEX('Pace of change parameters'!$E$28:$I$28,1,$B$6)=1,(1+L195)*D195,D195)</f>
        <v>27126.311804314108</v>
      </c>
      <c r="O195" s="87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0.48658000331033352</v>
      </c>
      <c r="P195" s="51">
        <v>2.7742864612966267E-2</v>
      </c>
      <c r="Q195" s="51">
        <v>2.271492326863811E-2</v>
      </c>
      <c r="R195" s="9">
        <f>IF(INDEX('Pace of change parameters'!$E$29:$I$29,1,$B$6)=1,D195*(1+P195),D195)</f>
        <v>27412.985427821648</v>
      </c>
      <c r="S195" s="96">
        <f>IF(P195&lt;INDEX('Pace of change parameters'!$E$22:$I$22,1,$B$6),INDEX('Pace of change parameters'!$E$22:$I$22,1,$B$6),P195)</f>
        <v>2.7742864612966267E-2</v>
      </c>
      <c r="T195" s="125">
        <v>2.271492326863811E-2</v>
      </c>
      <c r="U195" s="110">
        <f t="shared" si="19"/>
        <v>27412.985427821648</v>
      </c>
      <c r="V195" s="124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5">
        <f>MIN(S195, S195+(INDEX('Pace of change parameters'!$E$25:$I$25,1,$B$6)-S195)*(1-V195))</f>
        <v>2.7742864612966267E-2</v>
      </c>
      <c r="X195" s="125">
        <v>2.271492326863811E-2</v>
      </c>
      <c r="Y195" s="101">
        <f t="shared" si="20"/>
        <v>27412.985427821648</v>
      </c>
      <c r="Z195" s="90">
        <v>0</v>
      </c>
      <c r="AA195" s="92">
        <f t="shared" si="23"/>
        <v>28809.628670049493</v>
      </c>
      <c r="AB195" s="92">
        <f>IF(INDEX('Pace of change parameters'!$E$27:$I$27,1,$B$6)=1,MAX(AA195,Y195),Y195)</f>
        <v>27412.985427821648</v>
      </c>
      <c r="AC195" s="90">
        <f t="shared" si="21"/>
        <v>2.7742864612966267E-2</v>
      </c>
      <c r="AD195" s="136">
        <v>2.271492326863811E-2</v>
      </c>
      <c r="AE195" s="50">
        <v>27413</v>
      </c>
      <c r="AF195" s="50">
        <v>134.94321928974747</v>
      </c>
      <c r="AG195" s="15">
        <f t="shared" si="26"/>
        <v>2.7743410939901736E-2</v>
      </c>
      <c r="AH195" s="15">
        <f t="shared" si="26"/>
        <v>2.2715466922823779E-2</v>
      </c>
      <c r="AI195" s="50"/>
      <c r="AJ195" s="50">
        <v>28809.628670049493</v>
      </c>
      <c r="AK195" s="50">
        <v>141.81826284166945</v>
      </c>
      <c r="AL195" s="15">
        <f t="shared" si="27"/>
        <v>-4.8477843503114237E-2</v>
      </c>
      <c r="AM195" s="52">
        <f t="shared" si="27"/>
        <v>-4.8477843503114237E-2</v>
      </c>
    </row>
    <row r="196" spans="1:39" x14ac:dyDescent="0.2">
      <c r="A196" s="178" t="s">
        <v>439</v>
      </c>
      <c r="B196" s="178" t="s">
        <v>440</v>
      </c>
      <c r="D196" s="61">
        <v>18535</v>
      </c>
      <c r="E196" s="66">
        <v>133.16723370341984</v>
      </c>
      <c r="F196" s="49"/>
      <c r="G196" s="81">
        <v>17864.204772009962</v>
      </c>
      <c r="H196" s="74">
        <v>127.84684173991508</v>
      </c>
      <c r="I196" s="83"/>
      <c r="J196" s="96">
        <f t="shared" si="25"/>
        <v>3.754968309818385E-2</v>
      </c>
      <c r="K196" s="119">
        <f t="shared" si="25"/>
        <v>4.1615357024839872E-2</v>
      </c>
      <c r="L196" s="96">
        <v>1.598542927864921E-2</v>
      </c>
      <c r="M196" s="90">
        <f>INDEX('Pace of change parameters'!$E$20:$I$20,1,$B$6)</f>
        <v>1.2019795091496865E-2</v>
      </c>
      <c r="N196" s="101">
        <f>IF(INDEX('Pace of change parameters'!$E$28:$I$28,1,$B$6)=1,(1+L196)*D196,D196)</f>
        <v>18831.289931679763</v>
      </c>
      <c r="O196" s="87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1">
        <v>1.598542927864921E-2</v>
      </c>
      <c r="Q196" s="51">
        <v>1.2019795091496865E-2</v>
      </c>
      <c r="R196" s="9">
        <f>IF(INDEX('Pace of change parameters'!$E$29:$I$29,1,$B$6)=1,D196*(1+P196),D196)</f>
        <v>18831.289931679763</v>
      </c>
      <c r="S196" s="96">
        <f>IF(P196&lt;INDEX('Pace of change parameters'!$E$22:$I$22,1,$B$6),INDEX('Pace of change parameters'!$E$22:$I$22,1,$B$6),P196)</f>
        <v>1.9300000000000001E-2</v>
      </c>
      <c r="T196" s="125">
        <v>1.5321428250369529E-2</v>
      </c>
      <c r="U196" s="110">
        <f t="shared" si="19"/>
        <v>18892.7255</v>
      </c>
      <c r="V196" s="124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5">
        <f>MIN(S196, S196+(INDEX('Pace of change parameters'!$E$25:$I$25,1,$B$6)-S196)*(1-V196))</f>
        <v>1.9300000000000001E-2</v>
      </c>
      <c r="X196" s="125">
        <v>1.5321428250369529E-2</v>
      </c>
      <c r="Y196" s="101">
        <f t="shared" si="20"/>
        <v>18892.7255</v>
      </c>
      <c r="Z196" s="90">
        <v>0</v>
      </c>
      <c r="AA196" s="92">
        <f t="shared" si="23"/>
        <v>18438.253713060505</v>
      </c>
      <c r="AB196" s="92">
        <f>IF(INDEX('Pace of change parameters'!$E$27:$I$27,1,$B$6)=1,MAX(AA196,Y196),Y196)</f>
        <v>18892.7255</v>
      </c>
      <c r="AC196" s="90">
        <f t="shared" si="21"/>
        <v>1.9300000000000095E-2</v>
      </c>
      <c r="AD196" s="136">
        <v>1.5321428250369529E-2</v>
      </c>
      <c r="AE196" s="50">
        <v>18893</v>
      </c>
      <c r="AF196" s="50">
        <v>135.20951040466883</v>
      </c>
      <c r="AG196" s="15">
        <f t="shared" si="26"/>
        <v>1.9314809819260814E-2</v>
      </c>
      <c r="AH196" s="15">
        <f t="shared" si="26"/>
        <v>1.5336180263362698E-2</v>
      </c>
      <c r="AI196" s="50"/>
      <c r="AJ196" s="50">
        <v>18438.253713060505</v>
      </c>
      <c r="AK196" s="50">
        <v>131.9550763383252</v>
      </c>
      <c r="AL196" s="15">
        <f t="shared" si="27"/>
        <v>2.4663197177798857E-2</v>
      </c>
      <c r="AM196" s="52">
        <f t="shared" si="27"/>
        <v>2.4663197177799079E-2</v>
      </c>
    </row>
    <row r="197" spans="1:39" x14ac:dyDescent="0.2">
      <c r="A197" s="178" t="s">
        <v>441</v>
      </c>
      <c r="B197" s="178" t="s">
        <v>442</v>
      </c>
      <c r="D197" s="61">
        <v>34551</v>
      </c>
      <c r="E197" s="66">
        <v>124.21338030187087</v>
      </c>
      <c r="F197" s="49"/>
      <c r="G197" s="81">
        <v>36356.350116995141</v>
      </c>
      <c r="H197" s="74">
        <v>129.93123446134362</v>
      </c>
      <c r="I197" s="83"/>
      <c r="J197" s="96">
        <f t="shared" si="25"/>
        <v>-4.9657078094624607E-2</v>
      </c>
      <c r="K197" s="119">
        <f t="shared" si="25"/>
        <v>-4.4006771606359907E-2</v>
      </c>
      <c r="L197" s="96">
        <v>1.8036804197002931E-2</v>
      </c>
      <c r="M197" s="90">
        <f>INDEX('Pace of change parameters'!$E$20:$I$20,1,$B$6)</f>
        <v>1.2019795091496865E-2</v>
      </c>
      <c r="N197" s="101">
        <f>IF(INDEX('Pace of change parameters'!$E$28:$I$28,1,$B$6)=1,(1+L197)*D197,D197)</f>
        <v>35174.189621810649</v>
      </c>
      <c r="O197" s="87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0.68183970883116152</v>
      </c>
      <c r="P197" s="51">
        <v>3.3112886453266821E-2</v>
      </c>
      <c r="Q197" s="51">
        <v>2.7006771606360003E-2</v>
      </c>
      <c r="R197" s="9">
        <f>IF(INDEX('Pace of change parameters'!$E$29:$I$29,1,$B$6)=1,D197*(1+P197),D197)</f>
        <v>35695.083339846824</v>
      </c>
      <c r="S197" s="96">
        <f>IF(P197&lt;INDEX('Pace of change parameters'!$E$22:$I$22,1,$B$6),INDEX('Pace of change parameters'!$E$22:$I$22,1,$B$6),P197)</f>
        <v>3.3112886453266821E-2</v>
      </c>
      <c r="T197" s="125">
        <v>2.7006771606360003E-2</v>
      </c>
      <c r="U197" s="110">
        <f t="shared" si="19"/>
        <v>35695.083339846824</v>
      </c>
      <c r="V197" s="124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5">
        <f>MIN(S197, S197+(INDEX('Pace of change parameters'!$E$25:$I$25,1,$B$6)-S197)*(1-V197))</f>
        <v>3.3112886453266821E-2</v>
      </c>
      <c r="X197" s="125">
        <v>2.7006771606360003E-2</v>
      </c>
      <c r="Y197" s="101">
        <f t="shared" si="20"/>
        <v>35695.083339846824</v>
      </c>
      <c r="Z197" s="90">
        <v>0</v>
      </c>
      <c r="AA197" s="92">
        <f t="shared" si="23"/>
        <v>37524.626262028141</v>
      </c>
      <c r="AB197" s="92">
        <f>IF(INDEX('Pace of change parameters'!$E$27:$I$27,1,$B$6)=1,MAX(AA197,Y197),Y197)</f>
        <v>35695.083339846824</v>
      </c>
      <c r="AC197" s="90">
        <f t="shared" si="21"/>
        <v>3.3112886453266821E-2</v>
      </c>
      <c r="AD197" s="136">
        <v>2.7006771606360003E-2</v>
      </c>
      <c r="AE197" s="50">
        <v>35695</v>
      </c>
      <c r="AF197" s="50">
        <v>127.56768485210593</v>
      </c>
      <c r="AG197" s="15">
        <f t="shared" si="26"/>
        <v>3.3110474371219389E-2</v>
      </c>
      <c r="AH197" s="15">
        <f t="shared" si="26"/>
        <v>2.7004373780692648E-2</v>
      </c>
      <c r="AI197" s="50"/>
      <c r="AJ197" s="50">
        <v>37524.626262028141</v>
      </c>
      <c r="AK197" s="50">
        <v>134.10644900371099</v>
      </c>
      <c r="AL197" s="15">
        <f t="shared" si="27"/>
        <v>-4.8758014250486315E-2</v>
      </c>
      <c r="AM197" s="52">
        <f t="shared" si="27"/>
        <v>-4.8758014250486426E-2</v>
      </c>
    </row>
    <row r="198" spans="1:39" x14ac:dyDescent="0.2">
      <c r="A198" s="178" t="s">
        <v>443</v>
      </c>
      <c r="B198" s="178" t="s">
        <v>444</v>
      </c>
      <c r="D198" s="61">
        <v>36144</v>
      </c>
      <c r="E198" s="66">
        <v>117.26837403781545</v>
      </c>
      <c r="F198" s="49"/>
      <c r="G198" s="81">
        <v>37591.729476154476</v>
      </c>
      <c r="H198" s="74">
        <v>120.89120071690883</v>
      </c>
      <c r="I198" s="83"/>
      <c r="J198" s="96">
        <f t="shared" si="25"/>
        <v>-3.851191462400827E-2</v>
      </c>
      <c r="K198" s="119">
        <f t="shared" si="25"/>
        <v>-2.9967662308003407E-2</v>
      </c>
      <c r="L198" s="96">
        <v>2.1013096838623513E-2</v>
      </c>
      <c r="M198" s="90">
        <f>INDEX('Pace of change parameters'!$E$20:$I$20,1,$B$6)</f>
        <v>1.2019795091496865E-2</v>
      </c>
      <c r="N198" s="101">
        <f>IF(INDEX('Pace of change parameters'!$E$28:$I$28,1,$B$6)=1,(1+L198)*D198,D198)</f>
        <v>36903.497372135207</v>
      </c>
      <c r="O198" s="87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4.3123675163731542E-2</v>
      </c>
      <c r="P198" s="51">
        <v>2.1969387265758478E-2</v>
      </c>
      <c r="Q198" s="51">
        <v>1.2967662308003503E-2</v>
      </c>
      <c r="R198" s="9">
        <f>IF(INDEX('Pace of change parameters'!$E$29:$I$29,1,$B$6)=1,D198*(1+P198),D198)</f>
        <v>36938.061533333574</v>
      </c>
      <c r="S198" s="96">
        <f>IF(P198&lt;INDEX('Pace of change parameters'!$E$22:$I$22,1,$B$6),INDEX('Pace of change parameters'!$E$22:$I$22,1,$B$6),P198)</f>
        <v>2.1969387265758478E-2</v>
      </c>
      <c r="T198" s="125">
        <v>1.2967662308003503E-2</v>
      </c>
      <c r="U198" s="110">
        <f t="shared" si="19"/>
        <v>36938.061533333574</v>
      </c>
      <c r="V198" s="124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5">
        <f>MIN(S198, S198+(INDEX('Pace of change parameters'!$E$25:$I$25,1,$B$6)-S198)*(1-V198))</f>
        <v>2.1969387265758478E-2</v>
      </c>
      <c r="X198" s="125">
        <v>1.2967662308003503E-2</v>
      </c>
      <c r="Y198" s="101">
        <f t="shared" si="20"/>
        <v>36938.061533333574</v>
      </c>
      <c r="Z198" s="90">
        <v>0</v>
      </c>
      <c r="AA198" s="92">
        <f t="shared" si="23"/>
        <v>38799.703341963279</v>
      </c>
      <c r="AB198" s="92">
        <f>IF(INDEX('Pace of change parameters'!$E$27:$I$27,1,$B$6)=1,MAX(AA198,Y198),Y198)</f>
        <v>36938.061533333574</v>
      </c>
      <c r="AC198" s="90">
        <f t="shared" si="21"/>
        <v>2.1969387265758478E-2</v>
      </c>
      <c r="AD198" s="136">
        <v>1.2967662308003503E-2</v>
      </c>
      <c r="AE198" s="50">
        <v>36938</v>
      </c>
      <c r="AF198" s="50">
        <v>118.78887282676794</v>
      </c>
      <c r="AG198" s="15">
        <f t="shared" si="26"/>
        <v>2.1967684816290411E-2</v>
      </c>
      <c r="AH198" s="15">
        <f t="shared" si="26"/>
        <v>1.2965974854074247E-2</v>
      </c>
      <c r="AI198" s="50"/>
      <c r="AJ198" s="50">
        <v>38799.703341963279</v>
      </c>
      <c r="AK198" s="50">
        <v>124.77592251894524</v>
      </c>
      <c r="AL198" s="15">
        <f t="shared" si="27"/>
        <v>-4.7982411761117283E-2</v>
      </c>
      <c r="AM198" s="52">
        <f t="shared" si="27"/>
        <v>-4.7982411761117283E-2</v>
      </c>
    </row>
    <row r="199" spans="1:39" x14ac:dyDescent="0.2">
      <c r="A199" s="178" t="s">
        <v>445</v>
      </c>
      <c r="B199" s="178" t="s">
        <v>446</v>
      </c>
      <c r="D199" s="61">
        <v>10992</v>
      </c>
      <c r="E199" s="66">
        <v>114.80605250222844</v>
      </c>
      <c r="F199" s="49"/>
      <c r="G199" s="81">
        <v>11577.240116438965</v>
      </c>
      <c r="H199" s="74">
        <v>120.32051497924151</v>
      </c>
      <c r="I199" s="83"/>
      <c r="J199" s="96">
        <f t="shared" si="25"/>
        <v>-5.0550918055846439E-2</v>
      </c>
      <c r="K199" s="119">
        <f t="shared" si="25"/>
        <v>-4.5831440116130273E-2</v>
      </c>
      <c r="L199" s="96">
        <v>1.7050296661639264E-2</v>
      </c>
      <c r="M199" s="90">
        <f>INDEX('Pace of change parameters'!$E$20:$I$20,1,$B$6)</f>
        <v>1.2019795091496865E-2</v>
      </c>
      <c r="N199" s="101">
        <f>IF(INDEX('Pace of change parameters'!$E$28:$I$28,1,$B$6)=1,(1+L199)*D199,D199)</f>
        <v>11179.416860904739</v>
      </c>
      <c r="O199" s="87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0.7648538807811458</v>
      </c>
      <c r="P199" s="51">
        <v>3.394550824011211E-2</v>
      </c>
      <c r="Q199" s="51">
        <v>2.8831440116130258E-2</v>
      </c>
      <c r="R199" s="9">
        <f>IF(INDEX('Pace of change parameters'!$E$29:$I$29,1,$B$6)=1,D199*(1+P199),D199)</f>
        <v>11365.129026575312</v>
      </c>
      <c r="S199" s="96">
        <f>IF(P199&lt;INDEX('Pace of change parameters'!$E$22:$I$22,1,$B$6),INDEX('Pace of change parameters'!$E$22:$I$22,1,$B$6),P199)</f>
        <v>3.394550824011211E-2</v>
      </c>
      <c r="T199" s="125">
        <v>2.8831440116130258E-2</v>
      </c>
      <c r="U199" s="110">
        <f t="shared" si="19"/>
        <v>11365.129026575312</v>
      </c>
      <c r="V199" s="124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5">
        <f>MIN(S199, S199+(INDEX('Pace of change parameters'!$E$25:$I$25,1,$B$6)-S199)*(1-V199))</f>
        <v>3.394550824011211E-2</v>
      </c>
      <c r="X199" s="125">
        <v>2.8831440116130258E-2</v>
      </c>
      <c r="Y199" s="101">
        <f t="shared" si="20"/>
        <v>11365.129026575312</v>
      </c>
      <c r="Z199" s="90">
        <v>0</v>
      </c>
      <c r="AA199" s="92">
        <f t="shared" si="23"/>
        <v>11949.263529400654</v>
      </c>
      <c r="AB199" s="92">
        <f>IF(INDEX('Pace of change parameters'!$E$27:$I$27,1,$B$6)=1,MAX(AA199,Y199),Y199)</f>
        <v>11365.129026575312</v>
      </c>
      <c r="AC199" s="90">
        <f t="shared" si="21"/>
        <v>3.394550824011211E-2</v>
      </c>
      <c r="AD199" s="136">
        <v>2.8831440116130258E-2</v>
      </c>
      <c r="AE199" s="50">
        <v>11365</v>
      </c>
      <c r="AF199" s="50">
        <v>118.11473537612785</v>
      </c>
      <c r="AG199" s="15">
        <f t="shared" si="26"/>
        <v>3.3933770014556108E-2</v>
      </c>
      <c r="AH199" s="15">
        <f t="shared" si="26"/>
        <v>2.8819759949809232E-2</v>
      </c>
      <c r="AI199" s="50"/>
      <c r="AJ199" s="50">
        <v>11949.263529400654</v>
      </c>
      <c r="AK199" s="50">
        <v>124.18689834709843</v>
      </c>
      <c r="AL199" s="15">
        <f t="shared" si="27"/>
        <v>-4.8895358945185041E-2</v>
      </c>
      <c r="AM199" s="52">
        <f t="shared" si="27"/>
        <v>-4.8895358945185041E-2</v>
      </c>
    </row>
    <row r="200" spans="1:39" x14ac:dyDescent="0.2">
      <c r="A200" s="178" t="s">
        <v>447</v>
      </c>
      <c r="B200" s="178" t="s">
        <v>448</v>
      </c>
      <c r="D200" s="61">
        <v>14518</v>
      </c>
      <c r="E200" s="66">
        <v>129.88530646579767</v>
      </c>
      <c r="F200" s="49"/>
      <c r="G200" s="81">
        <v>14550.35421094758</v>
      </c>
      <c r="H200" s="74">
        <v>128.74183910798811</v>
      </c>
      <c r="I200" s="83"/>
      <c r="J200" s="96">
        <f t="shared" si="25"/>
        <v>-2.2236029775301036E-3</v>
      </c>
      <c r="K200" s="119">
        <f t="shared" si="25"/>
        <v>8.8818628484126361E-3</v>
      </c>
      <c r="L200" s="96">
        <v>2.3283793000352215E-2</v>
      </c>
      <c r="M200" s="90">
        <f>INDEX('Pace of change parameters'!$E$20:$I$20,1,$B$6)</f>
        <v>1.2019795091496865E-2</v>
      </c>
      <c r="N200" s="101">
        <f>IF(INDEX('Pace of change parameters'!$E$28:$I$28,1,$B$6)=1,(1+L200)*D200,D200)</f>
        <v>14856.034106779114</v>
      </c>
      <c r="O200" s="87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1">
        <v>2.3283793000352215E-2</v>
      </c>
      <c r="Q200" s="51">
        <v>1.2019795091496865E-2</v>
      </c>
      <c r="R200" s="9">
        <f>IF(INDEX('Pace of change parameters'!$E$29:$I$29,1,$B$6)=1,D200*(1+P200),D200)</f>
        <v>14856.034106779114</v>
      </c>
      <c r="S200" s="96">
        <f>IF(P200&lt;INDEX('Pace of change parameters'!$E$22:$I$22,1,$B$6),INDEX('Pace of change parameters'!$E$22:$I$22,1,$B$6),P200)</f>
        <v>2.3283793000352215E-2</v>
      </c>
      <c r="T200" s="125">
        <v>1.2019795091496865E-2</v>
      </c>
      <c r="U200" s="110">
        <f t="shared" si="19"/>
        <v>14856.034106779114</v>
      </c>
      <c r="V200" s="124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5">
        <f>MIN(S200, S200+(INDEX('Pace of change parameters'!$E$25:$I$25,1,$B$6)-S200)*(1-V200))</f>
        <v>2.3283793000352215E-2</v>
      </c>
      <c r="X200" s="125">
        <v>1.2019795091496865E-2</v>
      </c>
      <c r="Y200" s="101">
        <f t="shared" si="20"/>
        <v>14856.034106779114</v>
      </c>
      <c r="Z200" s="90">
        <v>0</v>
      </c>
      <c r="AA200" s="92">
        <f t="shared" si="23"/>
        <v>15017.915769567409</v>
      </c>
      <c r="AB200" s="92">
        <f>IF(INDEX('Pace of change parameters'!$E$27:$I$27,1,$B$6)=1,MAX(AA200,Y200),Y200)</f>
        <v>14856.034106779114</v>
      </c>
      <c r="AC200" s="90">
        <f t="shared" si="21"/>
        <v>2.3283793000352215E-2</v>
      </c>
      <c r="AD200" s="136">
        <v>1.2019795091496865E-2</v>
      </c>
      <c r="AE200" s="50">
        <v>14856</v>
      </c>
      <c r="AF200" s="50">
        <v>131.44619945741618</v>
      </c>
      <c r="AG200" s="15">
        <f t="shared" si="26"/>
        <v>2.3281443725031048E-2</v>
      </c>
      <c r="AH200" s="15">
        <f t="shared" si="26"/>
        <v>1.2017471676286418E-2</v>
      </c>
      <c r="AI200" s="50"/>
      <c r="AJ200" s="50">
        <v>15017.915769567409</v>
      </c>
      <c r="AK200" s="50">
        <v>132.87883358112774</v>
      </c>
      <c r="AL200" s="15">
        <f t="shared" si="27"/>
        <v>-1.0781507371050658E-2</v>
      </c>
      <c r="AM200" s="52">
        <f t="shared" si="27"/>
        <v>-1.0781507371050769E-2</v>
      </c>
    </row>
    <row r="201" spans="1:39" x14ac:dyDescent="0.2">
      <c r="A201" s="178" t="s">
        <v>449</v>
      </c>
      <c r="B201" s="178" t="s">
        <v>450</v>
      </c>
      <c r="D201" s="61">
        <v>21163</v>
      </c>
      <c r="E201" s="66">
        <v>144.80250969807076</v>
      </c>
      <c r="F201" s="49"/>
      <c r="G201" s="81">
        <v>22438.526529460512</v>
      </c>
      <c r="H201" s="74">
        <v>152.2074638689634</v>
      </c>
      <c r="I201" s="83"/>
      <c r="J201" s="96">
        <f t="shared" si="25"/>
        <v>-5.6845378317770479E-2</v>
      </c>
      <c r="K201" s="119">
        <f t="shared" si="25"/>
        <v>-4.8650401121377418E-2</v>
      </c>
      <c r="L201" s="96">
        <v>2.0813134966437552E-2</v>
      </c>
      <c r="M201" s="90">
        <f>INDEX('Pace of change parameters'!$E$20:$I$20,1,$B$6)</f>
        <v>1.2019795091496865E-2</v>
      </c>
      <c r="N201" s="101">
        <f>IF(INDEX('Pace of change parameters'!$E$28:$I$28,1,$B$6)=1,(1+L201)*D201,D201)</f>
        <v>21603.468375294717</v>
      </c>
      <c r="O201" s="87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0.89310386830317368</v>
      </c>
      <c r="P201" s="51">
        <v>4.0614309389949366E-2</v>
      </c>
      <c r="Q201" s="51">
        <v>3.1650401121377403E-2</v>
      </c>
      <c r="R201" s="9">
        <f>IF(INDEX('Pace of change parameters'!$E$29:$I$29,1,$B$6)=1,D201*(1+P201),D201)</f>
        <v>22022.520629619499</v>
      </c>
      <c r="S201" s="96">
        <f>IF(P201&lt;INDEX('Pace of change parameters'!$E$22:$I$22,1,$B$6),INDEX('Pace of change parameters'!$E$22:$I$22,1,$B$6),P201)</f>
        <v>4.0614309389949366E-2</v>
      </c>
      <c r="T201" s="125">
        <v>3.1650401121377403E-2</v>
      </c>
      <c r="U201" s="110">
        <f t="shared" ref="U201:U217" si="28">D201*(1+S201)</f>
        <v>22022.520629619499</v>
      </c>
      <c r="V201" s="124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5">
        <f>MIN(S201, S201+(INDEX('Pace of change parameters'!$E$25:$I$25,1,$B$6)-S201)*(1-V201))</f>
        <v>4.0614309389949366E-2</v>
      </c>
      <c r="X201" s="125">
        <v>3.1650401121377403E-2</v>
      </c>
      <c r="Y201" s="101">
        <f t="shared" ref="Y201:Y217" si="29">D201*(1+W201)</f>
        <v>22022.520629619499</v>
      </c>
      <c r="Z201" s="90">
        <v>0</v>
      </c>
      <c r="AA201" s="92">
        <f t="shared" si="23"/>
        <v>23159.566875636643</v>
      </c>
      <c r="AB201" s="92">
        <f>IF(INDEX('Pace of change parameters'!$E$27:$I$27,1,$B$6)=1,MAX(AA201,Y201),Y201)</f>
        <v>22022.520629619499</v>
      </c>
      <c r="AC201" s="90">
        <f t="shared" ref="AC201:AC217" si="30">AB201/D201-1</f>
        <v>4.0614309389949366E-2</v>
      </c>
      <c r="AD201" s="136">
        <v>3.1650401121377403E-2</v>
      </c>
      <c r="AE201" s="50">
        <v>22023</v>
      </c>
      <c r="AF201" s="50">
        <v>149.38881893091821</v>
      </c>
      <c r="AG201" s="15">
        <f t="shared" si="26"/>
        <v>4.0636960733355432E-2</v>
      </c>
      <c r="AH201" s="15">
        <f t="shared" si="26"/>
        <v>3.1672857344879013E-2</v>
      </c>
      <c r="AI201" s="50"/>
      <c r="AJ201" s="50">
        <v>23159.566875636643</v>
      </c>
      <c r="AK201" s="50">
        <v>157.09850349647976</v>
      </c>
      <c r="AL201" s="15">
        <f t="shared" si="27"/>
        <v>-4.9075480631388113E-2</v>
      </c>
      <c r="AM201" s="52">
        <f t="shared" si="27"/>
        <v>-4.9075480631388224E-2</v>
      </c>
    </row>
    <row r="202" spans="1:39" x14ac:dyDescent="0.2">
      <c r="A202" s="178" t="s">
        <v>451</v>
      </c>
      <c r="B202" s="178" t="s">
        <v>452</v>
      </c>
      <c r="D202" s="61">
        <v>69799</v>
      </c>
      <c r="E202" s="66">
        <v>124.76725858763434</v>
      </c>
      <c r="F202" s="49"/>
      <c r="G202" s="81">
        <v>68250.669456333533</v>
      </c>
      <c r="H202" s="74">
        <v>121.18196236692195</v>
      </c>
      <c r="I202" s="83"/>
      <c r="J202" s="96">
        <f t="shared" si="25"/>
        <v>2.2685939288215717E-2</v>
      </c>
      <c r="K202" s="119">
        <f t="shared" si="25"/>
        <v>2.9586055141247902E-2</v>
      </c>
      <c r="L202" s="96">
        <v>1.884794590830885E-2</v>
      </c>
      <c r="M202" s="90">
        <f>INDEX('Pace of change parameters'!$E$20:$I$20,1,$B$6)</f>
        <v>1.2019795091496865E-2</v>
      </c>
      <c r="N202" s="101">
        <f>IF(INDEX('Pace of change parameters'!$E$28:$I$28,1,$B$6)=1,(1+L202)*D202,D202)</f>
        <v>71114.567776454045</v>
      </c>
      <c r="O202" s="87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1">
        <v>1.884794590830885E-2</v>
      </c>
      <c r="Q202" s="51">
        <v>1.2019795091496865E-2</v>
      </c>
      <c r="R202" s="9">
        <f>IF(INDEX('Pace of change parameters'!$E$29:$I$29,1,$B$6)=1,D202*(1+P202),D202)</f>
        <v>71114.567776454045</v>
      </c>
      <c r="S202" s="96">
        <f>IF(P202&lt;INDEX('Pace of change parameters'!$E$22:$I$22,1,$B$6),INDEX('Pace of change parameters'!$E$22:$I$22,1,$B$6),P202)</f>
        <v>1.9300000000000001E-2</v>
      </c>
      <c r="T202" s="125">
        <v>1.2468819591257452E-2</v>
      </c>
      <c r="U202" s="110">
        <f t="shared" si="28"/>
        <v>71146.120699999999</v>
      </c>
      <c r="V202" s="124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5">
        <f>MIN(S202, S202+(INDEX('Pace of change parameters'!$E$25:$I$25,1,$B$6)-S202)*(1-V202))</f>
        <v>1.9300000000000001E-2</v>
      </c>
      <c r="X202" s="125">
        <v>1.2468819591257452E-2</v>
      </c>
      <c r="Y202" s="101">
        <f t="shared" si="29"/>
        <v>71146.120699999999</v>
      </c>
      <c r="Z202" s="90">
        <v>0</v>
      </c>
      <c r="AA202" s="92">
        <f t="shared" ref="AA202:AA217" si="31">(1+Z202)*AJ202</f>
        <v>70443.838703295245</v>
      </c>
      <c r="AB202" s="92">
        <f>IF(INDEX('Pace of change parameters'!$E$27:$I$27,1,$B$6)=1,MAX(AA202,Y202),Y202)</f>
        <v>71146.120699999999</v>
      </c>
      <c r="AC202" s="90">
        <f t="shared" si="30"/>
        <v>1.9300000000000095E-2</v>
      </c>
      <c r="AD202" s="136">
        <v>1.2468819591257452E-2</v>
      </c>
      <c r="AE202" s="50">
        <v>71146</v>
      </c>
      <c r="AF202" s="50">
        <v>126.32274471788291</v>
      </c>
      <c r="AG202" s="15">
        <f t="shared" si="26"/>
        <v>1.9298270748864699E-2</v>
      </c>
      <c r="AH202" s="15">
        <f t="shared" si="26"/>
        <v>1.2467101929277469E-2</v>
      </c>
      <c r="AI202" s="50"/>
      <c r="AJ202" s="50">
        <v>70443.838703295245</v>
      </c>
      <c r="AK202" s="50">
        <v>125.07602751333997</v>
      </c>
      <c r="AL202" s="15">
        <f t="shared" si="27"/>
        <v>9.9676750959329929E-3</v>
      </c>
      <c r="AM202" s="52">
        <f t="shared" si="27"/>
        <v>9.9676750959329929E-3</v>
      </c>
    </row>
    <row r="203" spans="1:39" x14ac:dyDescent="0.2">
      <c r="A203" s="178" t="s">
        <v>453</v>
      </c>
      <c r="B203" s="178" t="s">
        <v>454</v>
      </c>
      <c r="D203" s="61">
        <v>59523</v>
      </c>
      <c r="E203" s="66">
        <v>122.52048883629962</v>
      </c>
      <c r="F203" s="49"/>
      <c r="G203" s="81">
        <v>58768.323151102784</v>
      </c>
      <c r="H203" s="74">
        <v>119.80883256411981</v>
      </c>
      <c r="I203" s="83"/>
      <c r="J203" s="96">
        <f t="shared" si="25"/>
        <v>1.2841558316319945E-2</v>
      </c>
      <c r="K203" s="119">
        <f t="shared" si="25"/>
        <v>2.2633191678322895E-2</v>
      </c>
      <c r="L203" s="96">
        <v>2.180348406758692E-2</v>
      </c>
      <c r="M203" s="90">
        <f>INDEX('Pace of change parameters'!$E$20:$I$20,1,$B$6)</f>
        <v>1.2019795091496865E-2</v>
      </c>
      <c r="N203" s="101">
        <f>IF(INDEX('Pace of change parameters'!$E$28:$I$28,1,$B$6)=1,(1+L203)*D203,D203)</f>
        <v>60820.808782154978</v>
      </c>
      <c r="O203" s="87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1">
        <v>2.180348406758692E-2</v>
      </c>
      <c r="Q203" s="51">
        <v>1.2019795091496865E-2</v>
      </c>
      <c r="R203" s="9">
        <f>IF(INDEX('Pace of change parameters'!$E$29:$I$29,1,$B$6)=1,D203*(1+P203),D203)</f>
        <v>60820.808782154978</v>
      </c>
      <c r="S203" s="96">
        <f>IF(P203&lt;INDEX('Pace of change parameters'!$E$22:$I$22,1,$B$6),INDEX('Pace of change parameters'!$E$22:$I$22,1,$B$6),P203)</f>
        <v>2.180348406758692E-2</v>
      </c>
      <c r="T203" s="125">
        <v>1.2019795091496865E-2</v>
      </c>
      <c r="U203" s="110">
        <f t="shared" si="28"/>
        <v>60820.808782154978</v>
      </c>
      <c r="V203" s="124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5">
        <f>MIN(S203, S203+(INDEX('Pace of change parameters'!$E$25:$I$25,1,$B$6)-S203)*(1-V203))</f>
        <v>2.180348406758692E-2</v>
      </c>
      <c r="X203" s="125">
        <v>1.2019795091496865E-2</v>
      </c>
      <c r="Y203" s="101">
        <f t="shared" si="29"/>
        <v>60820.808782154978</v>
      </c>
      <c r="Z203" s="90">
        <v>0</v>
      </c>
      <c r="AA203" s="92">
        <f t="shared" si="31"/>
        <v>60656.78637142283</v>
      </c>
      <c r="AB203" s="92">
        <f>IF(INDEX('Pace of change parameters'!$E$27:$I$27,1,$B$6)=1,MAX(AA203,Y203),Y203)</f>
        <v>60820.808782154978</v>
      </c>
      <c r="AC203" s="90">
        <f t="shared" si="30"/>
        <v>2.180348406758692E-2</v>
      </c>
      <c r="AD203" s="136">
        <v>1.2019795091496865E-2</v>
      </c>
      <c r="AE203" s="50">
        <v>60821</v>
      </c>
      <c r="AF203" s="50">
        <v>123.99354983545406</v>
      </c>
      <c r="AG203" s="15">
        <f t="shared" si="26"/>
        <v>2.1806696571073259E-2</v>
      </c>
      <c r="AH203" s="15">
        <f t="shared" si="26"/>
        <v>1.2022976835512011E-2</v>
      </c>
      <c r="AI203" s="50"/>
      <c r="AJ203" s="50">
        <v>60656.78637142283</v>
      </c>
      <c r="AK203" s="50">
        <v>123.6587735124958</v>
      </c>
      <c r="AL203" s="15">
        <f t="shared" si="27"/>
        <v>2.7072589631047528E-3</v>
      </c>
      <c r="AM203" s="52">
        <f t="shared" si="27"/>
        <v>2.7072589631049748E-3</v>
      </c>
    </row>
    <row r="204" spans="1:39" x14ac:dyDescent="0.2">
      <c r="A204" s="178" t="s">
        <v>455</v>
      </c>
      <c r="B204" s="178" t="s">
        <v>456</v>
      </c>
      <c r="D204" s="61">
        <v>18493</v>
      </c>
      <c r="E204" s="66">
        <v>119.62867876060724</v>
      </c>
      <c r="F204" s="49"/>
      <c r="G204" s="81">
        <v>19477.902240852673</v>
      </c>
      <c r="H204" s="74">
        <v>124.93422332447292</v>
      </c>
      <c r="I204" s="83"/>
      <c r="J204" s="96">
        <f t="shared" si="25"/>
        <v>-5.056510853550511E-2</v>
      </c>
      <c r="K204" s="119">
        <f t="shared" si="25"/>
        <v>-4.2466703059308109E-2</v>
      </c>
      <c r="L204" s="96">
        <v>2.0652031724328834E-2</v>
      </c>
      <c r="M204" s="90">
        <f>INDEX('Pace of change parameters'!$E$20:$I$20,1,$B$6)</f>
        <v>1.2019795091496865E-2</v>
      </c>
      <c r="N204" s="101">
        <f>IF(INDEX('Pace of change parameters'!$E$28:$I$28,1,$B$6)=1,(1+L204)*D204,D204)</f>
        <v>18874.918022678012</v>
      </c>
      <c r="O204" s="87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0.61177354914508797</v>
      </c>
      <c r="P204" s="51">
        <v>3.4213637934329633E-2</v>
      </c>
      <c r="Q204" s="51">
        <v>2.5466703059308093E-2</v>
      </c>
      <c r="R204" s="9">
        <f>IF(INDEX('Pace of change parameters'!$E$29:$I$29,1,$B$6)=1,D204*(1+P204),D204)</f>
        <v>19125.71280631956</v>
      </c>
      <c r="S204" s="96">
        <f>IF(P204&lt;INDEX('Pace of change parameters'!$E$22:$I$22,1,$B$6),INDEX('Pace of change parameters'!$E$22:$I$22,1,$B$6),P204)</f>
        <v>3.4213637934329633E-2</v>
      </c>
      <c r="T204" s="125">
        <v>2.5466703059308093E-2</v>
      </c>
      <c r="U204" s="110">
        <f t="shared" si="28"/>
        <v>19125.71280631956</v>
      </c>
      <c r="V204" s="124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5">
        <f>MIN(S204, S204+(INDEX('Pace of change parameters'!$E$25:$I$25,1,$B$6)-S204)*(1-V204))</f>
        <v>3.4213637934329633E-2</v>
      </c>
      <c r="X204" s="125">
        <v>2.5466703059308093E-2</v>
      </c>
      <c r="Y204" s="101">
        <f t="shared" si="29"/>
        <v>19125.71280631956</v>
      </c>
      <c r="Z204" s="90">
        <v>0</v>
      </c>
      <c r="AA204" s="92">
        <f t="shared" si="31"/>
        <v>20103.805789202415</v>
      </c>
      <c r="AB204" s="92">
        <f>IF(INDEX('Pace of change parameters'!$E$27:$I$27,1,$B$6)=1,MAX(AA204,Y204),Y204)</f>
        <v>19125.71280631956</v>
      </c>
      <c r="AC204" s="90">
        <f t="shared" si="30"/>
        <v>3.4213637934329633E-2</v>
      </c>
      <c r="AD204" s="136">
        <v>2.5466703059308093E-2</v>
      </c>
      <c r="AE204" s="50">
        <v>19126</v>
      </c>
      <c r="AF204" s="50">
        <v>122.67706890386701</v>
      </c>
      <c r="AG204" s="15">
        <f t="shared" si="26"/>
        <v>3.4229167793219162E-2</v>
      </c>
      <c r="AH204" s="15">
        <f t="shared" si="26"/>
        <v>2.5482101573319094E-2</v>
      </c>
      <c r="AI204" s="50"/>
      <c r="AJ204" s="50">
        <v>20103.805789202415</v>
      </c>
      <c r="AK204" s="50">
        <v>128.94886374735674</v>
      </c>
      <c r="AL204" s="15">
        <f t="shared" si="27"/>
        <v>-4.863784496603063E-2</v>
      </c>
      <c r="AM204" s="52">
        <f t="shared" si="27"/>
        <v>-4.8637844966030519E-2</v>
      </c>
    </row>
    <row r="205" spans="1:39" x14ac:dyDescent="0.2">
      <c r="A205" s="178" t="s">
        <v>457</v>
      </c>
      <c r="B205" s="178" t="s">
        <v>458</v>
      </c>
      <c r="D205" s="61">
        <v>18542</v>
      </c>
      <c r="E205" s="66">
        <v>113.8979115540465</v>
      </c>
      <c r="F205" s="49"/>
      <c r="G205" s="81">
        <v>19302.098191306428</v>
      </c>
      <c r="H205" s="74">
        <v>117.49973988361221</v>
      </c>
      <c r="I205" s="83"/>
      <c r="J205" s="96">
        <f t="shared" si="25"/>
        <v>-3.9379044898278037E-2</v>
      </c>
      <c r="K205" s="119">
        <f t="shared" si="25"/>
        <v>-3.0653925984291064E-2</v>
      </c>
      <c r="L205" s="96">
        <v>2.1211758902599742E-2</v>
      </c>
      <c r="M205" s="90">
        <f>INDEX('Pace of change parameters'!$E$20:$I$20,1,$B$6)</f>
        <v>1.2019795091496865E-2</v>
      </c>
      <c r="N205" s="101">
        <f>IF(INDEX('Pace of change parameters'!$E$28:$I$28,1,$B$6)=1,(1+L205)*D205,D205)</f>
        <v>18935.308433572005</v>
      </c>
      <c r="O205" s="87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7.4345571371904437E-2</v>
      </c>
      <c r="P205" s="51">
        <v>2.286073226399199E-2</v>
      </c>
      <c r="Q205" s="51">
        <v>1.365392598429116E-2</v>
      </c>
      <c r="R205" s="9">
        <f>IF(INDEX('Pace of change parameters'!$E$29:$I$29,1,$B$6)=1,D205*(1+P205),D205)</f>
        <v>18965.883697638939</v>
      </c>
      <c r="S205" s="96">
        <f>IF(P205&lt;INDEX('Pace of change parameters'!$E$22:$I$22,1,$B$6),INDEX('Pace of change parameters'!$E$22:$I$22,1,$B$6),P205)</f>
        <v>2.286073226399199E-2</v>
      </c>
      <c r="T205" s="125">
        <v>1.365392598429116E-2</v>
      </c>
      <c r="U205" s="110">
        <f t="shared" si="28"/>
        <v>18965.883697638939</v>
      </c>
      <c r="V205" s="124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5">
        <f>MIN(S205, S205+(INDEX('Pace of change parameters'!$E$25:$I$25,1,$B$6)-S205)*(1-V205))</f>
        <v>2.286073226399199E-2</v>
      </c>
      <c r="X205" s="125">
        <v>1.365392598429116E-2</v>
      </c>
      <c r="Y205" s="101">
        <f t="shared" si="29"/>
        <v>18965.883697638939</v>
      </c>
      <c r="Z205" s="90">
        <v>0</v>
      </c>
      <c r="AA205" s="92">
        <f t="shared" si="31"/>
        <v>19922.352446571909</v>
      </c>
      <c r="AB205" s="92">
        <f>IF(INDEX('Pace of change parameters'!$E$27:$I$27,1,$B$6)=1,MAX(AA205,Y205),Y205)</f>
        <v>18965.883697638939</v>
      </c>
      <c r="AC205" s="90">
        <f t="shared" si="30"/>
        <v>2.286073226399199E-2</v>
      </c>
      <c r="AD205" s="136">
        <v>1.365392598429116E-2</v>
      </c>
      <c r="AE205" s="50">
        <v>18966</v>
      </c>
      <c r="AF205" s="50">
        <v>115.45377318805139</v>
      </c>
      <c r="AG205" s="15">
        <f t="shared" si="26"/>
        <v>2.2867004638118971E-2</v>
      </c>
      <c r="AH205" s="15">
        <f t="shared" si="26"/>
        <v>1.3660141900552869E-2</v>
      </c>
      <c r="AI205" s="50"/>
      <c r="AJ205" s="50">
        <v>19922.352446571909</v>
      </c>
      <c r="AK205" s="50">
        <v>121.27548037218885</v>
      </c>
      <c r="AL205" s="15">
        <f t="shared" si="27"/>
        <v>-4.8003991955100189E-2</v>
      </c>
      <c r="AM205" s="52">
        <f t="shared" si="27"/>
        <v>-4.8003991955100189E-2</v>
      </c>
    </row>
    <row r="206" spans="1:39" x14ac:dyDescent="0.2">
      <c r="A206" s="178" t="s">
        <v>459</v>
      </c>
      <c r="B206" s="178" t="s">
        <v>460</v>
      </c>
      <c r="D206" s="61">
        <v>25321</v>
      </c>
      <c r="E206" s="66">
        <v>123.29793285629535</v>
      </c>
      <c r="F206" s="49"/>
      <c r="G206" s="81">
        <v>24603.645047503749</v>
      </c>
      <c r="H206" s="74">
        <v>119.28255878654714</v>
      </c>
      <c r="I206" s="83"/>
      <c r="J206" s="96">
        <f t="shared" si="25"/>
        <v>2.9156450237808773E-2</v>
      </c>
      <c r="K206" s="119">
        <f t="shared" si="25"/>
        <v>3.366270903807167E-2</v>
      </c>
      <c r="L206" s="96">
        <v>1.6451019427328184E-2</v>
      </c>
      <c r="M206" s="90">
        <f>INDEX('Pace of change parameters'!$E$20:$I$20,1,$B$6)</f>
        <v>1.2019795091496865E-2</v>
      </c>
      <c r="N206" s="101">
        <f>IF(INDEX('Pace of change parameters'!$E$28:$I$28,1,$B$6)=1,(1+L206)*D206,D206)</f>
        <v>25737.556262919377</v>
      </c>
      <c r="O206" s="87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1">
        <v>1.6451019427328184E-2</v>
      </c>
      <c r="Q206" s="51">
        <v>1.2019795091496865E-2</v>
      </c>
      <c r="R206" s="9">
        <f>IF(INDEX('Pace of change parameters'!$E$29:$I$29,1,$B$6)=1,D206*(1+P206),D206)</f>
        <v>25737.556262919377</v>
      </c>
      <c r="S206" s="96">
        <f>IF(P206&lt;INDEX('Pace of change parameters'!$E$22:$I$22,1,$B$6),INDEX('Pace of change parameters'!$E$22:$I$22,1,$B$6),P206)</f>
        <v>1.9300000000000001E-2</v>
      </c>
      <c r="T206" s="125">
        <v>1.4856355516218223E-2</v>
      </c>
      <c r="U206" s="110">
        <f t="shared" si="28"/>
        <v>25809.695300000003</v>
      </c>
      <c r="V206" s="124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5">
        <f>MIN(S206, S206+(INDEX('Pace of change parameters'!$E$25:$I$25,1,$B$6)-S206)*(1-V206))</f>
        <v>1.9300000000000001E-2</v>
      </c>
      <c r="X206" s="125">
        <v>1.4856355516218223E-2</v>
      </c>
      <c r="Y206" s="101">
        <f t="shared" si="29"/>
        <v>25809.695300000003</v>
      </c>
      <c r="Z206" s="90">
        <v>0</v>
      </c>
      <c r="AA206" s="92">
        <f t="shared" si="31"/>
        <v>25394.259383028624</v>
      </c>
      <c r="AB206" s="92">
        <f>IF(INDEX('Pace of change parameters'!$E$27:$I$27,1,$B$6)=1,MAX(AA206,Y206),Y206)</f>
        <v>25809.695300000003</v>
      </c>
      <c r="AC206" s="90">
        <f t="shared" si="30"/>
        <v>1.9300000000000095E-2</v>
      </c>
      <c r="AD206" s="136">
        <v>1.4856355516218223E-2</v>
      </c>
      <c r="AE206" s="50">
        <v>25810</v>
      </c>
      <c r="AF206" s="50">
        <v>125.13116801744545</v>
      </c>
      <c r="AG206" s="15">
        <f t="shared" si="26"/>
        <v>1.9312033489988556E-2</v>
      </c>
      <c r="AH206" s="15">
        <f t="shared" si="26"/>
        <v>1.486833654613462E-2</v>
      </c>
      <c r="AI206" s="50"/>
      <c r="AJ206" s="50">
        <v>25394.259383028624</v>
      </c>
      <c r="AK206" s="50">
        <v>123.11558843612342</v>
      </c>
      <c r="AL206" s="15">
        <f t="shared" si="27"/>
        <v>1.6371440911138402E-2</v>
      </c>
      <c r="AM206" s="52">
        <f t="shared" si="27"/>
        <v>1.6371440911138402E-2</v>
      </c>
    </row>
    <row r="207" spans="1:39" x14ac:dyDescent="0.2">
      <c r="A207" s="178" t="s">
        <v>461</v>
      </c>
      <c r="B207" s="178" t="s">
        <v>462</v>
      </c>
      <c r="D207" s="61">
        <v>63901</v>
      </c>
      <c r="E207" s="66">
        <v>128.17405774557525</v>
      </c>
      <c r="F207" s="49"/>
      <c r="G207" s="81">
        <v>64938.697009190713</v>
      </c>
      <c r="H207" s="74">
        <v>129.03948343550022</v>
      </c>
      <c r="I207" s="83"/>
      <c r="J207" s="96">
        <f t="shared" si="25"/>
        <v>-1.5979640137279816E-2</v>
      </c>
      <c r="K207" s="119">
        <f t="shared" si="25"/>
        <v>-6.7066735458340965E-3</v>
      </c>
      <c r="L207" s="96">
        <v>2.1556615804306789E-2</v>
      </c>
      <c r="M207" s="90">
        <f>INDEX('Pace of change parameters'!$E$20:$I$20,1,$B$6)</f>
        <v>1.2019795091496865E-2</v>
      </c>
      <c r="N207" s="101">
        <f>IF(INDEX('Pace of change parameters'!$E$28:$I$28,1,$B$6)=1,(1+L207)*D207,D207)</f>
        <v>65278.489306511008</v>
      </c>
      <c r="O207" s="87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1">
        <v>2.1556615804306789E-2</v>
      </c>
      <c r="Q207" s="51">
        <v>1.2019795091496865E-2</v>
      </c>
      <c r="R207" s="9">
        <f>IF(INDEX('Pace of change parameters'!$E$29:$I$29,1,$B$6)=1,D207*(1+P207),D207)</f>
        <v>65278.489306511008</v>
      </c>
      <c r="S207" s="96">
        <f>IF(P207&lt;INDEX('Pace of change parameters'!$E$22:$I$22,1,$B$6),INDEX('Pace of change parameters'!$E$22:$I$22,1,$B$6),P207)</f>
        <v>2.1556615804306789E-2</v>
      </c>
      <c r="T207" s="125">
        <v>1.2019795091496865E-2</v>
      </c>
      <c r="U207" s="110">
        <f t="shared" si="28"/>
        <v>65278.489306511008</v>
      </c>
      <c r="V207" s="124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5">
        <f>MIN(S207, S207+(INDEX('Pace of change parameters'!$E$25:$I$25,1,$B$6)-S207)*(1-V207))</f>
        <v>2.1556615804306789E-2</v>
      </c>
      <c r="X207" s="125">
        <v>1.2019795091496865E-2</v>
      </c>
      <c r="Y207" s="101">
        <f t="shared" si="29"/>
        <v>65278.489306511008</v>
      </c>
      <c r="Z207" s="90">
        <v>0</v>
      </c>
      <c r="AA207" s="92">
        <f t="shared" si="31"/>
        <v>67025.439225095892</v>
      </c>
      <c r="AB207" s="92">
        <f>IF(INDEX('Pace of change parameters'!$E$27:$I$27,1,$B$6)=1,MAX(AA207,Y207),Y207)</f>
        <v>65278.489306511008</v>
      </c>
      <c r="AC207" s="90">
        <f t="shared" si="30"/>
        <v>2.1556615804306789E-2</v>
      </c>
      <c r="AD207" s="136">
        <v>1.2019795091496865E-2</v>
      </c>
      <c r="AE207" s="50">
        <v>65278</v>
      </c>
      <c r="AF207" s="50">
        <v>129.71371135627223</v>
      </c>
      <c r="AG207" s="15">
        <f t="shared" si="26"/>
        <v>2.1548958545249741E-2</v>
      </c>
      <c r="AH207" s="15">
        <f t="shared" si="26"/>
        <v>1.2012209317373568E-2</v>
      </c>
      <c r="AI207" s="50"/>
      <c r="AJ207" s="50">
        <v>67025.439225095892</v>
      </c>
      <c r="AK207" s="50">
        <v>133.18604242120551</v>
      </c>
      <c r="AL207" s="15">
        <f t="shared" si="27"/>
        <v>-2.6071283460408989E-2</v>
      </c>
      <c r="AM207" s="52">
        <f t="shared" si="27"/>
        <v>-2.6071283460408878E-2</v>
      </c>
    </row>
    <row r="208" spans="1:39" x14ac:dyDescent="0.2">
      <c r="A208" s="178" t="s">
        <v>463</v>
      </c>
      <c r="B208" s="178" t="s">
        <v>464</v>
      </c>
      <c r="D208" s="61">
        <v>105158</v>
      </c>
      <c r="E208" s="66">
        <v>132.08807649508324</v>
      </c>
      <c r="F208" s="49"/>
      <c r="G208" s="81">
        <v>104345.18807691109</v>
      </c>
      <c r="H208" s="74">
        <v>130.2891927143107</v>
      </c>
      <c r="I208" s="83"/>
      <c r="J208" s="96">
        <f t="shared" si="25"/>
        <v>7.7896445257237268E-3</v>
      </c>
      <c r="K208" s="119">
        <f t="shared" si="25"/>
        <v>1.3806853379750406E-2</v>
      </c>
      <c r="L208" s="96">
        <v>1.8062260902247385E-2</v>
      </c>
      <c r="M208" s="90">
        <f>INDEX('Pace of change parameters'!$E$20:$I$20,1,$B$6)</f>
        <v>1.2019795091496865E-2</v>
      </c>
      <c r="N208" s="101">
        <f>IF(INDEX('Pace of change parameters'!$E$28:$I$28,1,$B$6)=1,(1+L208)*D208,D208)</f>
        <v>107057.39123195854</v>
      </c>
      <c r="O208" s="87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1">
        <v>1.8062260902247385E-2</v>
      </c>
      <c r="Q208" s="51">
        <v>1.2019795091496865E-2</v>
      </c>
      <c r="R208" s="9">
        <f>IF(INDEX('Pace of change parameters'!$E$29:$I$29,1,$B$6)=1,D208*(1+P208),D208)</f>
        <v>107057.39123195854</v>
      </c>
      <c r="S208" s="96">
        <f>IF(P208&lt;INDEX('Pace of change parameters'!$E$22:$I$22,1,$B$6),INDEX('Pace of change parameters'!$E$22:$I$22,1,$B$6),P208)</f>
        <v>1.9300000000000001E-2</v>
      </c>
      <c r="T208" s="125">
        <v>1.3250187883951714E-2</v>
      </c>
      <c r="U208" s="110">
        <f t="shared" si="28"/>
        <v>107187.5494</v>
      </c>
      <c r="V208" s="124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5">
        <f>MIN(S208, S208+(INDEX('Pace of change parameters'!$E$25:$I$25,1,$B$6)-S208)*(1-V208))</f>
        <v>1.9300000000000001E-2</v>
      </c>
      <c r="X208" s="125">
        <v>1.3250187883951714E-2</v>
      </c>
      <c r="Y208" s="101">
        <f t="shared" si="29"/>
        <v>107187.5494</v>
      </c>
      <c r="Z208" s="90">
        <v>0</v>
      </c>
      <c r="AA208" s="92">
        <f t="shared" si="31"/>
        <v>107698.21976702707</v>
      </c>
      <c r="AB208" s="92">
        <f>IF(INDEX('Pace of change parameters'!$E$27:$I$27,1,$B$6)=1,MAX(AA208,Y208),Y208)</f>
        <v>107187.5494</v>
      </c>
      <c r="AC208" s="90">
        <f t="shared" si="30"/>
        <v>1.9300000000000095E-2</v>
      </c>
      <c r="AD208" s="136">
        <v>1.3250187883951714E-2</v>
      </c>
      <c r="AE208" s="50">
        <v>107188</v>
      </c>
      <c r="AF208" s="50">
        <v>133.83883096140326</v>
      </c>
      <c r="AG208" s="15">
        <f t="shared" si="26"/>
        <v>1.9304284980695696E-2</v>
      </c>
      <c r="AH208" s="15">
        <f t="shared" si="26"/>
        <v>1.3254447432166083E-2</v>
      </c>
      <c r="AI208" s="50"/>
      <c r="AJ208" s="50">
        <v>107698.21976702707</v>
      </c>
      <c r="AK208" s="50">
        <v>134.47590989889909</v>
      </c>
      <c r="AL208" s="15">
        <f t="shared" si="27"/>
        <v>-4.7374949013156975E-3</v>
      </c>
      <c r="AM208" s="52">
        <f t="shared" si="27"/>
        <v>-4.7374949013156975E-3</v>
      </c>
    </row>
    <row r="209" spans="1:39" x14ac:dyDescent="0.2">
      <c r="A209" s="178" t="s">
        <v>465</v>
      </c>
      <c r="B209" s="178" t="s">
        <v>466</v>
      </c>
      <c r="D209" s="61">
        <v>79222</v>
      </c>
      <c r="E209" s="66">
        <v>122.98377541225516</v>
      </c>
      <c r="F209" s="49"/>
      <c r="G209" s="81">
        <v>80183.792551612845</v>
      </c>
      <c r="H209" s="74">
        <v>123.6349107756521</v>
      </c>
      <c r="I209" s="83"/>
      <c r="J209" s="96">
        <f t="shared" si="25"/>
        <v>-1.1994849844421562E-2</v>
      </c>
      <c r="K209" s="119">
        <f t="shared" si="25"/>
        <v>-5.2665979156849563E-3</v>
      </c>
      <c r="L209" s="96">
        <v>1.8911585217461058E-2</v>
      </c>
      <c r="M209" s="90">
        <f>INDEX('Pace of change parameters'!$E$20:$I$20,1,$B$6)</f>
        <v>1.2019795091496865E-2</v>
      </c>
      <c r="N209" s="101">
        <f>IF(INDEX('Pace of change parameters'!$E$28:$I$28,1,$B$6)=1,(1+L209)*D209,D209)</f>
        <v>80720.213604097706</v>
      </c>
      <c r="O209" s="87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1">
        <v>1.8911585217461058E-2</v>
      </c>
      <c r="Q209" s="51">
        <v>1.2019795091496865E-2</v>
      </c>
      <c r="R209" s="9">
        <f>IF(INDEX('Pace of change parameters'!$E$29:$I$29,1,$B$6)=1,D209*(1+P209),D209)</f>
        <v>80720.213604097706</v>
      </c>
      <c r="S209" s="96">
        <f>IF(P209&lt;INDEX('Pace of change parameters'!$E$22:$I$22,1,$B$6),INDEX('Pace of change parameters'!$E$22:$I$22,1,$B$6),P209)</f>
        <v>1.9300000000000001E-2</v>
      </c>
      <c r="T209" s="125">
        <v>1.2405582685178773E-2</v>
      </c>
      <c r="U209" s="110">
        <f t="shared" si="28"/>
        <v>80750.984600000011</v>
      </c>
      <c r="V209" s="124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5">
        <f>MIN(S209, S209+(INDEX('Pace of change parameters'!$E$25:$I$25,1,$B$6)-S209)*(1-V209))</f>
        <v>1.9300000000000001E-2</v>
      </c>
      <c r="X209" s="125">
        <v>1.2405582685178773E-2</v>
      </c>
      <c r="Y209" s="101">
        <f t="shared" si="29"/>
        <v>80750.984600000011</v>
      </c>
      <c r="Z209" s="90">
        <v>0</v>
      </c>
      <c r="AA209" s="92">
        <f t="shared" si="31"/>
        <v>82760.421166830565</v>
      </c>
      <c r="AB209" s="92">
        <f>IF(INDEX('Pace of change parameters'!$E$27:$I$27,1,$B$6)=1,MAX(AA209,Y209),Y209)</f>
        <v>80750.984600000011</v>
      </c>
      <c r="AC209" s="90">
        <f t="shared" si="30"/>
        <v>1.9300000000000095E-2</v>
      </c>
      <c r="AD209" s="136">
        <v>1.2405582685178773E-2</v>
      </c>
      <c r="AE209" s="50">
        <v>80751</v>
      </c>
      <c r="AF209" s="50">
        <v>124.50948455223535</v>
      </c>
      <c r="AG209" s="15">
        <f t="shared" si="26"/>
        <v>1.9300194390447167E-2</v>
      </c>
      <c r="AH209" s="15">
        <f t="shared" si="26"/>
        <v>1.2405775760793158E-2</v>
      </c>
      <c r="AI209" s="50"/>
      <c r="AJ209" s="50">
        <v>82760.421166830565</v>
      </c>
      <c r="AK209" s="50">
        <v>127.6077990465503</v>
      </c>
      <c r="AL209" s="15">
        <f t="shared" si="27"/>
        <v>-2.4279977536362685E-2</v>
      </c>
      <c r="AM209" s="52">
        <f t="shared" si="27"/>
        <v>-2.4279977536362907E-2</v>
      </c>
    </row>
    <row r="210" spans="1:39" x14ac:dyDescent="0.2">
      <c r="A210" s="178" t="s">
        <v>467</v>
      </c>
      <c r="B210" s="178" t="s">
        <v>468</v>
      </c>
      <c r="D210" s="61">
        <v>80668</v>
      </c>
      <c r="E210" s="66">
        <v>141.56371001779794</v>
      </c>
      <c r="F210" s="49"/>
      <c r="G210" s="81">
        <v>73198.082682497741</v>
      </c>
      <c r="H210" s="74">
        <v>127.42901945895559</v>
      </c>
      <c r="I210" s="83"/>
      <c r="J210" s="96">
        <f t="shared" si="25"/>
        <v>0.1020507237860806</v>
      </c>
      <c r="K210" s="119">
        <f t="shared" si="25"/>
        <v>0.11092206954786366</v>
      </c>
      <c r="L210" s="96">
        <v>2.0166405157848288E-2</v>
      </c>
      <c r="M210" s="90">
        <f>INDEX('Pace of change parameters'!$E$20:$I$20,1,$B$6)</f>
        <v>1.2019795091496865E-2</v>
      </c>
      <c r="N210" s="101">
        <f>IF(INDEX('Pace of change parameters'!$E$28:$I$28,1,$B$6)=1,(1+L210)*D210,D210)</f>
        <v>82294.783571273307</v>
      </c>
      <c r="O210" s="87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1">
        <v>2.0166405157848288E-2</v>
      </c>
      <c r="Q210" s="51">
        <v>1.2019795091496865E-2</v>
      </c>
      <c r="R210" s="9">
        <f>IF(INDEX('Pace of change parameters'!$E$29:$I$29,1,$B$6)=1,D210*(1+P210),D210)</f>
        <v>82294.783571273307</v>
      </c>
      <c r="S210" s="96">
        <f>IF(P210&lt;INDEX('Pace of change parameters'!$E$22:$I$22,1,$B$6),INDEX('Pace of change parameters'!$E$22:$I$22,1,$B$6),P210)</f>
        <v>2.0166405157848288E-2</v>
      </c>
      <c r="T210" s="125">
        <v>1.2019795091496865E-2</v>
      </c>
      <c r="U210" s="110">
        <f t="shared" si="28"/>
        <v>82294.783571273307</v>
      </c>
      <c r="V210" s="124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0</v>
      </c>
      <c r="W210" s="125">
        <f>MIN(S210, S210+(INDEX('Pace of change parameters'!$E$25:$I$25,1,$B$6)-S210)*(1-V210))</f>
        <v>0.01</v>
      </c>
      <c r="X210" s="125">
        <v>1.9345744719541091E-3</v>
      </c>
      <c r="Y210" s="101">
        <f t="shared" si="29"/>
        <v>81474.680000000008</v>
      </c>
      <c r="Z210" s="90">
        <v>0</v>
      </c>
      <c r="AA210" s="92">
        <f t="shared" si="31"/>
        <v>75550.232268056381</v>
      </c>
      <c r="AB210" s="92">
        <f>IF(INDEX('Pace of change parameters'!$E$27:$I$27,1,$B$6)=1,MAX(AA210,Y210),Y210)</f>
        <v>81474.680000000008</v>
      </c>
      <c r="AC210" s="90">
        <f t="shared" si="30"/>
        <v>1.0000000000000009E-2</v>
      </c>
      <c r="AD210" s="136">
        <v>1.9345744719541091E-3</v>
      </c>
      <c r="AE210" s="50">
        <v>81475</v>
      </c>
      <c r="AF210" s="50">
        <v>141.83813263869675</v>
      </c>
      <c r="AG210" s="15">
        <f t="shared" si="26"/>
        <v>1.0003966876580561E-2</v>
      </c>
      <c r="AH210" s="15">
        <f t="shared" si="26"/>
        <v>1.9385096707644767E-3</v>
      </c>
      <c r="AI210" s="50"/>
      <c r="AJ210" s="50">
        <v>75550.232268056381</v>
      </c>
      <c r="AK210" s="50">
        <v>131.5238277425091</v>
      </c>
      <c r="AL210" s="15">
        <f t="shared" si="27"/>
        <v>7.8421568724265756E-2</v>
      </c>
      <c r="AM210" s="52">
        <f t="shared" si="27"/>
        <v>7.8421568724265533E-2</v>
      </c>
    </row>
    <row r="211" spans="1:39" x14ac:dyDescent="0.2">
      <c r="A211" s="178" t="s">
        <v>469</v>
      </c>
      <c r="B211" s="178" t="s">
        <v>470</v>
      </c>
      <c r="D211" s="61">
        <v>28732</v>
      </c>
      <c r="E211" s="66">
        <v>130.57468966640258</v>
      </c>
      <c r="F211" s="49"/>
      <c r="G211" s="81">
        <v>28520.490016368538</v>
      </c>
      <c r="H211" s="74">
        <v>128.31425456291566</v>
      </c>
      <c r="I211" s="83"/>
      <c r="J211" s="96">
        <f t="shared" si="25"/>
        <v>7.4160711653297184E-3</v>
      </c>
      <c r="K211" s="119">
        <f t="shared" si="25"/>
        <v>1.7616398982223558E-2</v>
      </c>
      <c r="L211" s="96">
        <v>2.2266736710343515E-2</v>
      </c>
      <c r="M211" s="90">
        <f>INDEX('Pace of change parameters'!$E$20:$I$20,1,$B$6)</f>
        <v>1.2019795091496865E-2</v>
      </c>
      <c r="N211" s="101">
        <f>IF(INDEX('Pace of change parameters'!$E$28:$I$28,1,$B$6)=1,(1+L211)*D211,D211)</f>
        <v>29371.767879161591</v>
      </c>
      <c r="O211" s="87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1">
        <v>2.2266736710343515E-2</v>
      </c>
      <c r="Q211" s="51">
        <v>1.2019795091496865E-2</v>
      </c>
      <c r="R211" s="9">
        <f>IF(INDEX('Pace of change parameters'!$E$29:$I$29,1,$B$6)=1,D211*(1+P211),D211)</f>
        <v>29371.767879161591</v>
      </c>
      <c r="S211" s="96">
        <f>IF(P211&lt;INDEX('Pace of change parameters'!$E$22:$I$22,1,$B$6),INDEX('Pace of change parameters'!$E$22:$I$22,1,$B$6),P211)</f>
        <v>2.2266736710343515E-2</v>
      </c>
      <c r="T211" s="125">
        <v>1.2019795091496865E-2</v>
      </c>
      <c r="U211" s="110">
        <f t="shared" si="28"/>
        <v>29371.767879161591</v>
      </c>
      <c r="V211" s="124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5">
        <f>MIN(S211, S211+(INDEX('Pace of change parameters'!$E$25:$I$25,1,$B$6)-S211)*(1-V211))</f>
        <v>2.2266736710343515E-2</v>
      </c>
      <c r="X211" s="125">
        <v>1.2019795091496865E-2</v>
      </c>
      <c r="Y211" s="101">
        <f t="shared" si="29"/>
        <v>29371.767879161591</v>
      </c>
      <c r="Z211" s="90">
        <v>0</v>
      </c>
      <c r="AA211" s="92">
        <f t="shared" si="31"/>
        <v>29436.968376367589</v>
      </c>
      <c r="AB211" s="92">
        <f>IF(INDEX('Pace of change parameters'!$E$27:$I$27,1,$B$6)=1,MAX(AA211,Y211),Y211)</f>
        <v>29371.767879161591</v>
      </c>
      <c r="AC211" s="90">
        <f t="shared" si="30"/>
        <v>2.2266736710343515E-2</v>
      </c>
      <c r="AD211" s="136">
        <v>1.2019795091496865E-2</v>
      </c>
      <c r="AE211" s="50">
        <v>29372</v>
      </c>
      <c r="AF211" s="50">
        <v>132.14521499661944</v>
      </c>
      <c r="AG211" s="15">
        <f t="shared" si="26"/>
        <v>2.2274815536683867E-2</v>
      </c>
      <c r="AH211" s="15">
        <f t="shared" si="26"/>
        <v>1.2027792937737924E-2</v>
      </c>
      <c r="AI211" s="50"/>
      <c r="AJ211" s="50">
        <v>29436.968376367589</v>
      </c>
      <c r="AK211" s="50">
        <v>132.43750902028401</v>
      </c>
      <c r="AL211" s="15">
        <f t="shared" si="27"/>
        <v>-2.207033534735392E-3</v>
      </c>
      <c r="AM211" s="52">
        <f t="shared" si="27"/>
        <v>-2.207033534735281E-3</v>
      </c>
    </row>
    <row r="212" spans="1:39" x14ac:dyDescent="0.2">
      <c r="A212" s="178" t="s">
        <v>471</v>
      </c>
      <c r="B212" s="178" t="s">
        <v>472</v>
      </c>
      <c r="D212" s="61">
        <v>122224</v>
      </c>
      <c r="E212" s="66">
        <v>134.15803283986003</v>
      </c>
      <c r="F212" s="49"/>
      <c r="G212" s="81">
        <v>117656.82830836669</v>
      </c>
      <c r="H212" s="74">
        <v>128.48369507036901</v>
      </c>
      <c r="I212" s="83"/>
      <c r="J212" s="96">
        <f t="shared" si="25"/>
        <v>3.8817735929981056E-2</v>
      </c>
      <c r="K212" s="119">
        <f t="shared" si="25"/>
        <v>4.4163874384086199E-2</v>
      </c>
      <c r="L212" s="96">
        <v>1.7228021477822875E-2</v>
      </c>
      <c r="M212" s="90">
        <f>INDEX('Pace of change parameters'!$E$20:$I$20,1,$B$6)</f>
        <v>1.2019795091496865E-2</v>
      </c>
      <c r="N212" s="101">
        <f>IF(INDEX('Pace of change parameters'!$E$28:$I$28,1,$B$6)=1,(1+L212)*D212,D212)</f>
        <v>124329.67769710542</v>
      </c>
      <c r="O212" s="87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1">
        <v>1.7228021477822875E-2</v>
      </c>
      <c r="Q212" s="51">
        <v>1.2019795091496865E-2</v>
      </c>
      <c r="R212" s="9">
        <f>IF(INDEX('Pace of change parameters'!$E$29:$I$29,1,$B$6)=1,D212*(1+P212),D212)</f>
        <v>124329.67769710542</v>
      </c>
      <c r="S212" s="96">
        <f>IF(P212&lt;INDEX('Pace of change parameters'!$E$22:$I$22,1,$B$6),INDEX('Pace of change parameters'!$E$22:$I$22,1,$B$6),P212)</f>
        <v>1.9300000000000001E-2</v>
      </c>
      <c r="T212" s="125">
        <v>1.4081165045110033E-2</v>
      </c>
      <c r="U212" s="110">
        <f t="shared" si="28"/>
        <v>124582.9232</v>
      </c>
      <c r="V212" s="124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5">
        <f>MIN(S212, S212+(INDEX('Pace of change parameters'!$E$25:$I$25,1,$B$6)-S212)*(1-V212))</f>
        <v>1.9300000000000001E-2</v>
      </c>
      <c r="X212" s="125">
        <v>1.4081165045110033E-2</v>
      </c>
      <c r="Y212" s="101">
        <f t="shared" si="29"/>
        <v>124582.9232</v>
      </c>
      <c r="Z212" s="90">
        <v>0</v>
      </c>
      <c r="AA212" s="92">
        <f t="shared" si="31"/>
        <v>121437.61668152774</v>
      </c>
      <c r="AB212" s="92">
        <f>IF(INDEX('Pace of change parameters'!$E$27:$I$27,1,$B$6)=1,MAX(AA212,Y212),Y212)</f>
        <v>124582.9232</v>
      </c>
      <c r="AC212" s="90">
        <f t="shared" si="30"/>
        <v>1.9300000000000095E-2</v>
      </c>
      <c r="AD212" s="136">
        <v>1.4081165045110033E-2</v>
      </c>
      <c r="AE212" s="50">
        <v>124583</v>
      </c>
      <c r="AF212" s="50">
        <v>136.04721810959711</v>
      </c>
      <c r="AG212" s="15">
        <f t="shared" si="26"/>
        <v>1.9300628354496752E-2</v>
      </c>
      <c r="AH212" s="15">
        <f t="shared" si="26"/>
        <v>1.4081790182419729E-2</v>
      </c>
      <c r="AI212" s="50"/>
      <c r="AJ212" s="50">
        <v>121437.61668152774</v>
      </c>
      <c r="AK212" s="50">
        <v>132.61239433455168</v>
      </c>
      <c r="AL212" s="15">
        <f t="shared" si="27"/>
        <v>2.5901227349685918E-2</v>
      </c>
      <c r="AM212" s="52">
        <f t="shared" si="27"/>
        <v>2.5901227349685918E-2</v>
      </c>
    </row>
    <row r="213" spans="1:39" x14ac:dyDescent="0.2">
      <c r="A213" s="178" t="s">
        <v>473</v>
      </c>
      <c r="B213" s="178" t="s">
        <v>474</v>
      </c>
      <c r="D213" s="61">
        <v>78957</v>
      </c>
      <c r="E213" s="66">
        <v>138.89292445606577</v>
      </c>
      <c r="F213" s="49"/>
      <c r="G213" s="81">
        <v>71537.362619639869</v>
      </c>
      <c r="H213" s="74">
        <v>125.04402291322705</v>
      </c>
      <c r="I213" s="83"/>
      <c r="J213" s="96">
        <f t="shared" si="25"/>
        <v>0.10371695445092</v>
      </c>
      <c r="K213" s="119">
        <f t="shared" si="25"/>
        <v>0.11075220726422885</v>
      </c>
      <c r="L213" s="96">
        <v>1.8470556839633501E-2</v>
      </c>
      <c r="M213" s="90">
        <f>INDEX('Pace of change parameters'!$E$20:$I$20,1,$B$6)</f>
        <v>1.2019795091496865E-2</v>
      </c>
      <c r="N213" s="101">
        <f>IF(INDEX('Pace of change parameters'!$E$28:$I$28,1,$B$6)=1,(1+L213)*D213,D213)</f>
        <v>80415.379756386945</v>
      </c>
      <c r="O213" s="87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1">
        <v>1.8470556839633501E-2</v>
      </c>
      <c r="Q213" s="51">
        <v>1.2019795091496865E-2</v>
      </c>
      <c r="R213" s="9">
        <f>IF(INDEX('Pace of change parameters'!$E$29:$I$29,1,$B$6)=1,D213*(1+P213),D213)</f>
        <v>80415.379756386945</v>
      </c>
      <c r="S213" s="96">
        <f>IF(P213&lt;INDEX('Pace of change parameters'!$E$22:$I$22,1,$B$6),INDEX('Pace of change parameters'!$E$22:$I$22,1,$B$6),P213)</f>
        <v>1.9300000000000001E-2</v>
      </c>
      <c r="T213" s="125">
        <v>1.2843984746815806E-2</v>
      </c>
      <c r="U213" s="110">
        <f t="shared" si="28"/>
        <v>80480.870100000015</v>
      </c>
      <c r="V213" s="124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0</v>
      </c>
      <c r="W213" s="125">
        <f>MIN(S213, S213+(INDEX('Pace of change parameters'!$E$25:$I$25,1,$B$6)-S213)*(1-V213))</f>
        <v>0.01</v>
      </c>
      <c r="X213" s="125">
        <v>3.6028888396781866E-3</v>
      </c>
      <c r="Y213" s="101">
        <f t="shared" si="29"/>
        <v>79746.570000000007</v>
      </c>
      <c r="Z213" s="90">
        <v>0</v>
      </c>
      <c r="AA213" s="92">
        <f t="shared" si="31"/>
        <v>73836.146572323618</v>
      </c>
      <c r="AB213" s="92">
        <f>IF(INDEX('Pace of change parameters'!$E$27:$I$27,1,$B$6)=1,MAX(AA213,Y213),Y213)</f>
        <v>79746.570000000007</v>
      </c>
      <c r="AC213" s="90">
        <f t="shared" si="30"/>
        <v>1.0000000000000009E-2</v>
      </c>
      <c r="AD213" s="136">
        <v>3.6028888396781866E-3</v>
      </c>
      <c r="AE213" s="50">
        <v>79747</v>
      </c>
      <c r="AF213" s="50">
        <v>139.39409184374145</v>
      </c>
      <c r="AG213" s="15">
        <f t="shared" si="26"/>
        <v>1.0005446002254281E-2</v>
      </c>
      <c r="AH213" s="15">
        <f t="shared" si="26"/>
        <v>3.6083003481881537E-3</v>
      </c>
      <c r="AI213" s="50"/>
      <c r="AJ213" s="50">
        <v>73836.146572323618</v>
      </c>
      <c r="AK213" s="50">
        <v>129.06219163969095</v>
      </c>
      <c r="AL213" s="15">
        <f t="shared" si="27"/>
        <v>8.0053655317543049E-2</v>
      </c>
      <c r="AM213" s="52">
        <f t="shared" si="27"/>
        <v>8.0053655317543049E-2</v>
      </c>
    </row>
    <row r="214" spans="1:39" x14ac:dyDescent="0.2">
      <c r="A214" s="178" t="s">
        <v>475</v>
      </c>
      <c r="B214" s="178" t="s">
        <v>476</v>
      </c>
      <c r="D214" s="61">
        <v>37099</v>
      </c>
      <c r="E214" s="66">
        <v>128.25104689265584</v>
      </c>
      <c r="F214" s="49"/>
      <c r="G214" s="81">
        <v>38151.113552642651</v>
      </c>
      <c r="H214" s="74">
        <v>131.27440991706945</v>
      </c>
      <c r="I214" s="83"/>
      <c r="J214" s="96">
        <f t="shared" si="25"/>
        <v>-2.7577531942570843E-2</v>
      </c>
      <c r="K214" s="119">
        <f t="shared" si="25"/>
        <v>-2.3030863565287163E-2</v>
      </c>
      <c r="L214" s="96">
        <v>1.675160513360674E-2</v>
      </c>
      <c r="M214" s="90">
        <f>INDEX('Pace of change parameters'!$E$20:$I$20,1,$B$6)</f>
        <v>1.2019795091496865E-2</v>
      </c>
      <c r="N214" s="101">
        <f>IF(INDEX('Pace of change parameters'!$E$28:$I$28,1,$B$6)=1,(1+L214)*D214,D214)</f>
        <v>37720.467798851678</v>
      </c>
      <c r="O214" s="87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1">
        <v>1.675160513360674E-2</v>
      </c>
      <c r="Q214" s="51">
        <v>1.2019795091496865E-2</v>
      </c>
      <c r="R214" s="9">
        <f>IF(INDEX('Pace of change parameters'!$E$29:$I$29,1,$B$6)=1,D214*(1+P214),D214)</f>
        <v>37720.467798851678</v>
      </c>
      <c r="S214" s="96">
        <f>IF(P214&lt;INDEX('Pace of change parameters'!$E$22:$I$22,1,$B$6),INDEX('Pace of change parameters'!$E$22:$I$22,1,$B$6),P214)</f>
        <v>1.9300000000000001E-2</v>
      </c>
      <c r="T214" s="125">
        <v>1.4556330108975946E-2</v>
      </c>
      <c r="U214" s="110">
        <f t="shared" si="28"/>
        <v>37815.010700000006</v>
      </c>
      <c r="V214" s="124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5">
        <f>MIN(S214, S214+(INDEX('Pace of change parameters'!$E$25:$I$25,1,$B$6)-S214)*(1-V214))</f>
        <v>1.9300000000000001E-2</v>
      </c>
      <c r="X214" s="125">
        <v>1.4556330108975946E-2</v>
      </c>
      <c r="Y214" s="101">
        <f t="shared" si="29"/>
        <v>37815.010700000006</v>
      </c>
      <c r="Z214" s="90">
        <v>0</v>
      </c>
      <c r="AA214" s="92">
        <f t="shared" si="31"/>
        <v>39377.06268468059</v>
      </c>
      <c r="AB214" s="92">
        <f>IF(INDEX('Pace of change parameters'!$E$27:$I$27,1,$B$6)=1,MAX(AA214,Y214),Y214)</f>
        <v>37815.010700000006</v>
      </c>
      <c r="AC214" s="90">
        <f t="shared" si="30"/>
        <v>1.9300000000000095E-2</v>
      </c>
      <c r="AD214" s="136">
        <v>1.4556330108975946E-2</v>
      </c>
      <c r="AE214" s="50">
        <v>37815</v>
      </c>
      <c r="AF214" s="50">
        <v>130.11787465034885</v>
      </c>
      <c r="AG214" s="15">
        <f t="shared" si="26"/>
        <v>1.9299711582522416E-2</v>
      </c>
      <c r="AH214" s="15">
        <f t="shared" si="26"/>
        <v>1.4556043033750132E-2</v>
      </c>
      <c r="AI214" s="50"/>
      <c r="AJ214" s="50">
        <v>39377.06268468059</v>
      </c>
      <c r="AK214" s="50">
        <v>135.49278610350913</v>
      </c>
      <c r="AL214" s="15">
        <f t="shared" si="27"/>
        <v>-3.9669355157064601E-2</v>
      </c>
      <c r="AM214" s="52">
        <f t="shared" si="27"/>
        <v>-3.966935515706449E-2</v>
      </c>
    </row>
    <row r="215" spans="1:39" x14ac:dyDescent="0.2">
      <c r="A215" s="178" t="s">
        <v>477</v>
      </c>
      <c r="B215" s="178" t="s">
        <v>478</v>
      </c>
      <c r="D215" s="61">
        <v>33366</v>
      </c>
      <c r="E215" s="66">
        <v>124.33007468674464</v>
      </c>
      <c r="F215" s="49"/>
      <c r="G215" s="81">
        <v>31185.795397294853</v>
      </c>
      <c r="H215" s="74">
        <v>115.26392203198975</v>
      </c>
      <c r="I215" s="83"/>
      <c r="J215" s="96">
        <f t="shared" si="25"/>
        <v>6.9910181059363419E-2</v>
      </c>
      <c r="K215" s="119">
        <f t="shared" si="25"/>
        <v>7.8655597475146832E-2</v>
      </c>
      <c r="L215" s="96">
        <v>2.0292017083372249E-2</v>
      </c>
      <c r="M215" s="90">
        <f>INDEX('Pace of change parameters'!$E$20:$I$20,1,$B$6)</f>
        <v>1.2019795091496865E-2</v>
      </c>
      <c r="N215" s="101">
        <f>IF(INDEX('Pace of change parameters'!$E$28:$I$28,1,$B$6)=1,(1+L215)*D215,D215)</f>
        <v>34043.063442003797</v>
      </c>
      <c r="O215" s="87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1">
        <v>2.0292017083372249E-2</v>
      </c>
      <c r="Q215" s="51">
        <v>1.2019795091496865E-2</v>
      </c>
      <c r="R215" s="9">
        <f>IF(INDEX('Pace of change parameters'!$E$29:$I$29,1,$B$6)=1,D215*(1+P215),D215)</f>
        <v>34043.063442003797</v>
      </c>
      <c r="S215" s="96">
        <f>IF(P215&lt;INDEX('Pace of change parameters'!$E$22:$I$22,1,$B$6),INDEX('Pace of change parameters'!$E$22:$I$22,1,$B$6),P215)</f>
        <v>2.0292017083372249E-2</v>
      </c>
      <c r="T215" s="125">
        <v>1.2019795091496865E-2</v>
      </c>
      <c r="U215" s="110">
        <f t="shared" si="28"/>
        <v>34043.063442003797</v>
      </c>
      <c r="V215" s="124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0.60179637881273174</v>
      </c>
      <c r="W215" s="125">
        <f>MIN(S215, S215+(INDEX('Pace of change parameters'!$E$25:$I$25,1,$B$6)-S215)*(1-V215))</f>
        <v>1.6193698611452194E-2</v>
      </c>
      <c r="X215" s="125">
        <v>7.9547045578782782E-3</v>
      </c>
      <c r="Y215" s="101">
        <f t="shared" si="29"/>
        <v>33906.31894786971</v>
      </c>
      <c r="Z215" s="90">
        <v>0</v>
      </c>
      <c r="AA215" s="92">
        <f t="shared" si="31"/>
        <v>32187.920767671571</v>
      </c>
      <c r="AB215" s="92">
        <f>IF(INDEX('Pace of change parameters'!$E$27:$I$27,1,$B$6)=1,MAX(AA215,Y215),Y215)</f>
        <v>33906.31894786971</v>
      </c>
      <c r="AC215" s="90">
        <f t="shared" si="30"/>
        <v>1.6193698611452145E-2</v>
      </c>
      <c r="AD215" s="136">
        <v>7.9547045578782782E-3</v>
      </c>
      <c r="AE215" s="50">
        <v>33906</v>
      </c>
      <c r="AF215" s="50">
        <v>125.31790485470984</v>
      </c>
      <c r="AG215" s="15">
        <f t="shared" si="26"/>
        <v>1.61841395432476E-2</v>
      </c>
      <c r="AH215" s="15">
        <f t="shared" si="26"/>
        <v>7.9452229917345019E-3</v>
      </c>
      <c r="AI215" s="50"/>
      <c r="AJ215" s="50">
        <v>32187.920767671571</v>
      </c>
      <c r="AK215" s="50">
        <v>118.96781667651757</v>
      </c>
      <c r="AL215" s="15">
        <f t="shared" si="27"/>
        <v>5.3376521109558928E-2</v>
      </c>
      <c r="AM215" s="52">
        <f t="shared" si="27"/>
        <v>5.3376521109558928E-2</v>
      </c>
    </row>
    <row r="216" spans="1:39" x14ac:dyDescent="0.2">
      <c r="A216" s="178" t="s">
        <v>479</v>
      </c>
      <c r="B216" s="178" t="s">
        <v>480</v>
      </c>
      <c r="D216" s="61">
        <v>29213</v>
      </c>
      <c r="E216" s="66">
        <v>123.4894269548595</v>
      </c>
      <c r="F216" s="49"/>
      <c r="G216" s="81">
        <v>29393.048615597523</v>
      </c>
      <c r="H216" s="74">
        <v>122.86518746274491</v>
      </c>
      <c r="I216" s="83"/>
      <c r="J216" s="96">
        <f t="shared" si="25"/>
        <v>-6.1255509066854286E-3</v>
      </c>
      <c r="K216" s="119">
        <f t="shared" si="25"/>
        <v>5.0806864418275755E-3</v>
      </c>
      <c r="L216" s="96">
        <v>2.3430626746878458E-2</v>
      </c>
      <c r="M216" s="90">
        <f>INDEX('Pace of change parameters'!$E$20:$I$20,1,$B$6)</f>
        <v>1.2019795091496865E-2</v>
      </c>
      <c r="N216" s="101">
        <f>IF(INDEX('Pace of change parameters'!$E$28:$I$28,1,$B$6)=1,(1+L216)*D216,D216)</f>
        <v>29897.478899156562</v>
      </c>
      <c r="O216" s="87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1">
        <v>2.3430626746878458E-2</v>
      </c>
      <c r="Q216" s="51">
        <v>1.2019795091496865E-2</v>
      </c>
      <c r="R216" s="9">
        <f>IF(INDEX('Pace of change parameters'!$E$29:$I$29,1,$B$6)=1,D216*(1+P216),D216)</f>
        <v>29897.478899156562</v>
      </c>
      <c r="S216" s="96">
        <f>IF(P216&lt;INDEX('Pace of change parameters'!$E$22:$I$22,1,$B$6),INDEX('Pace of change parameters'!$E$22:$I$22,1,$B$6),P216)</f>
        <v>2.3430626746878458E-2</v>
      </c>
      <c r="T216" s="125">
        <v>1.2019795091496865E-2</v>
      </c>
      <c r="U216" s="110">
        <f t="shared" si="28"/>
        <v>29897.478899156562</v>
      </c>
      <c r="V216" s="124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5">
        <f>MIN(S216, S216+(INDEX('Pace of change parameters'!$E$25:$I$25,1,$B$6)-S216)*(1-V216))</f>
        <v>2.3430626746878458E-2</v>
      </c>
      <c r="X216" s="125">
        <v>1.2019795091496865E-2</v>
      </c>
      <c r="Y216" s="101">
        <f t="shared" si="29"/>
        <v>29897.478899156562</v>
      </c>
      <c r="Z216" s="90">
        <v>0</v>
      </c>
      <c r="AA216" s="92">
        <f t="shared" si="31"/>
        <v>30337.565802193367</v>
      </c>
      <c r="AB216" s="92">
        <f>IF(INDEX('Pace of change parameters'!$E$27:$I$27,1,$B$6)=1,MAX(AA216,Y216),Y216)</f>
        <v>29897.478899156562</v>
      </c>
      <c r="AC216" s="90">
        <f t="shared" si="30"/>
        <v>2.3430626746878458E-2</v>
      </c>
      <c r="AD216" s="136">
        <v>1.2019795091496865E-2</v>
      </c>
      <c r="AE216" s="50">
        <v>29897</v>
      </c>
      <c r="AF216" s="50">
        <v>124.97174272778344</v>
      </c>
      <c r="AG216" s="15">
        <f t="shared" si="26"/>
        <v>2.3414233389244421E-2</v>
      </c>
      <c r="AH216" s="15">
        <f t="shared" si="26"/>
        <v>1.2003584513075705E-2</v>
      </c>
      <c r="AI216" s="50"/>
      <c r="AJ216" s="50">
        <v>30337.565802193367</v>
      </c>
      <c r="AK216" s="50">
        <v>126.81334141950397</v>
      </c>
      <c r="AL216" s="15">
        <f t="shared" si="27"/>
        <v>-1.4522121025330126E-2</v>
      </c>
      <c r="AM216" s="52">
        <f t="shared" si="27"/>
        <v>-1.4522121025330015E-2</v>
      </c>
    </row>
    <row r="217" spans="1:39" x14ac:dyDescent="0.2">
      <c r="A217" s="178" t="s">
        <v>481</v>
      </c>
      <c r="B217" s="178" t="s">
        <v>482</v>
      </c>
      <c r="D217" s="61">
        <v>60236</v>
      </c>
      <c r="E217" s="66">
        <v>122.52399194438148</v>
      </c>
      <c r="F217" s="49"/>
      <c r="G217" s="81">
        <v>60604.812869456138</v>
      </c>
      <c r="H217" s="74">
        <v>122.56176948406859</v>
      </c>
      <c r="I217" s="83"/>
      <c r="J217" s="96">
        <f t="shared" ref="J217:K217" si="32">D217/G217-1</f>
        <v>-6.0855376329692623E-3</v>
      </c>
      <c r="K217" s="119">
        <f t="shared" si="32"/>
        <v>-3.0823265563262314E-4</v>
      </c>
      <c r="L217" s="96">
        <v>1.7902340542562234E-2</v>
      </c>
      <c r="M217" s="90">
        <f>INDEX('Pace of change parameters'!$E$20:$I$20,1,$B$6)</f>
        <v>1.2019795091496865E-2</v>
      </c>
      <c r="N217" s="101">
        <f>IF(INDEX('Pace of change parameters'!$E$28:$I$28,1,$B$6)=1,(1+L217)*D217,D217)</f>
        <v>61314.365384921781</v>
      </c>
      <c r="O217" s="87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1">
        <v>1.7902340542562234E-2</v>
      </c>
      <c r="Q217" s="51">
        <v>1.2019795091496865E-2</v>
      </c>
      <c r="R217" s="9">
        <f>IF(INDEX('Pace of change parameters'!$E$29:$I$29,1,$B$6)=1,D217*(1+P217),D217)</f>
        <v>61314.365384921781</v>
      </c>
      <c r="S217" s="96">
        <f>IF(P217&lt;INDEX('Pace of change parameters'!$E$22:$I$22,1,$B$6),INDEX('Pace of change parameters'!$E$22:$I$22,1,$B$6),P217)</f>
        <v>1.9300000000000001E-2</v>
      </c>
      <c r="T217" s="125">
        <v>1.3409377354339558E-2</v>
      </c>
      <c r="U217" s="110">
        <f t="shared" si="28"/>
        <v>61398.554800000005</v>
      </c>
      <c r="V217" s="124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5">
        <f>MIN(S217, S217+(INDEX('Pace of change parameters'!$E$25:$I$25,1,$B$6)-S217)*(1-V217))</f>
        <v>1.9300000000000001E-2</v>
      </c>
      <c r="X217" s="125">
        <v>1.3409377354339558E-2</v>
      </c>
      <c r="Y217" s="101">
        <f t="shared" si="29"/>
        <v>61398.554800000005</v>
      </c>
      <c r="Z217" s="90">
        <v>0</v>
      </c>
      <c r="AA217" s="92">
        <f t="shared" si="31"/>
        <v>62552.289910515785</v>
      </c>
      <c r="AB217" s="92">
        <f>IF(INDEX('Pace of change parameters'!$E$27:$I$27,1,$B$6)=1,MAX(AA217,Y217),Y217)</f>
        <v>61398.554800000005</v>
      </c>
      <c r="AC217" s="90">
        <f t="shared" si="30"/>
        <v>1.9300000000000095E-2</v>
      </c>
      <c r="AD217" s="136">
        <v>1.3409377354339558E-2</v>
      </c>
      <c r="AE217" s="50">
        <v>61399</v>
      </c>
      <c r="AF217" s="50">
        <v>124.16786272010576</v>
      </c>
      <c r="AG217" s="15">
        <f t="shared" si="26"/>
        <v>1.9307390929012458E-2</v>
      </c>
      <c r="AH217" s="15">
        <f t="shared" si="26"/>
        <v>1.3416725570535526E-2</v>
      </c>
      <c r="AI217" s="50"/>
      <c r="AJ217" s="50">
        <v>62552.289910515785</v>
      </c>
      <c r="AK217" s="50">
        <v>126.50017339756641</v>
      </c>
      <c r="AL217" s="15">
        <f t="shared" si="27"/>
        <v>-1.8437213284527632E-2</v>
      </c>
      <c r="AM217" s="52">
        <f t="shared" si="27"/>
        <v>-1.8437213284527632E-2</v>
      </c>
    </row>
    <row r="218" spans="1:39" x14ac:dyDescent="0.2">
      <c r="A218" s="178"/>
      <c r="B218" s="178"/>
      <c r="D218" s="61"/>
      <c r="E218" s="66"/>
      <c r="F218" s="49"/>
      <c r="G218" s="81"/>
      <c r="H218" s="74"/>
      <c r="I218" s="83"/>
      <c r="J218" s="96"/>
      <c r="K218" s="119"/>
      <c r="L218" s="96"/>
      <c r="M218" s="90"/>
      <c r="N218" s="101"/>
      <c r="O218" s="87"/>
      <c r="P218" s="51"/>
      <c r="Q218" s="51"/>
      <c r="R218" s="9"/>
      <c r="S218" s="96"/>
      <c r="T218" s="125"/>
      <c r="U218" s="110"/>
      <c r="V218" s="124"/>
      <c r="W218" s="125"/>
      <c r="X218" s="125"/>
      <c r="Y218" s="101"/>
      <c r="Z218" s="90"/>
      <c r="AA218" s="92"/>
      <c r="AB218" s="92"/>
      <c r="AC218" s="90"/>
      <c r="AD218" s="136"/>
      <c r="AE218" s="50"/>
      <c r="AF218" s="50"/>
      <c r="AG218" s="15"/>
      <c r="AH218" s="15"/>
      <c r="AI218" s="50"/>
      <c r="AJ218" s="50"/>
      <c r="AK218" s="50"/>
      <c r="AL218" s="15"/>
      <c r="AM218" s="52"/>
    </row>
    <row r="219" spans="1:39" s="38" customFormat="1" x14ac:dyDescent="0.2">
      <c r="A219" s="2"/>
      <c r="B219" s="53" t="s">
        <v>12</v>
      </c>
      <c r="D219" s="20">
        <f>SUM(D9:D217)</f>
        <v>7575166</v>
      </c>
      <c r="E219" s="67">
        <v>130.21627899322834</v>
      </c>
      <c r="F219" s="54"/>
      <c r="G219" s="82">
        <f>SUM(G9:G217)</f>
        <v>7568300.0000000009</v>
      </c>
      <c r="H219" s="75">
        <v>129.16904497774559</v>
      </c>
      <c r="I219" s="144"/>
      <c r="J219" s="97">
        <f>D219/G219-1</f>
        <v>9.0720505265373674E-4</v>
      </c>
      <c r="K219" s="120">
        <f>E219/H219-1</f>
        <v>8.1074689037392567E-3</v>
      </c>
      <c r="L219" s="97">
        <f>N219/D219 - 1</f>
        <v>1.9214132756253832E-2</v>
      </c>
      <c r="M219" s="23">
        <f>'Pace of change parameters'!$E$20</f>
        <v>9.0547645222140982E-3</v>
      </c>
      <c r="N219" s="102">
        <f>SUM(N9:N217)</f>
        <v>7720716.2451746603</v>
      </c>
      <c r="O219" s="23"/>
      <c r="P219" s="23">
        <f>R219/D219 - 1</f>
        <v>2.3844353072048685E-2</v>
      </c>
      <c r="Q219" s="23"/>
      <c r="R219" s="102">
        <f>SUM(R9:R217)</f>
        <v>7755790.9326833785</v>
      </c>
      <c r="S219" s="97">
        <f>U219/D219-1</f>
        <v>2.4984446791158632E-2</v>
      </c>
      <c r="T219" s="23"/>
      <c r="U219" s="111">
        <f>SUM(U9:U217)</f>
        <v>7764427.3318611942</v>
      </c>
      <c r="V219" s="97"/>
      <c r="W219" s="23">
        <f>Y219/D219-1</f>
        <v>2.3767093981663212E-2</v>
      </c>
      <c r="X219" s="23"/>
      <c r="Y219" s="102">
        <f>SUM(Y9:Y217)</f>
        <v>7755205.6822487004</v>
      </c>
      <c r="Z219" s="26"/>
      <c r="AA219" s="26">
        <f>SUM(AA9:AA160)</f>
        <v>5597153.7042049309</v>
      </c>
      <c r="AB219" s="26">
        <f>SUM(AB9:AB217)</f>
        <v>7755205.6822487004</v>
      </c>
      <c r="AC219" s="23">
        <f>AB219/D219-1</f>
        <v>2.3767093981663212E-2</v>
      </c>
      <c r="AD219" s="120"/>
      <c r="AE219" s="21">
        <f>SUM(AE9:AE217)</f>
        <v>7755210</v>
      </c>
      <c r="AF219" s="55">
        <v>132.359059405925</v>
      </c>
      <c r="AG219" s="22">
        <f>AE219/D219 - 1</f>
        <v>2.3767663969344044E-2</v>
      </c>
      <c r="AH219" s="22">
        <f>AF219/E219 - 1</f>
        <v>1.6455549407982106E-2</v>
      </c>
      <c r="AI219" s="19"/>
      <c r="AJ219" s="21">
        <f>SUM(AJ9:AJ217)</f>
        <v>7811500.0000000019</v>
      </c>
      <c r="AK219" s="55">
        <v>133.31976729829151</v>
      </c>
      <c r="AL219" s="22">
        <f t="shared" ref="AL219:AM219" si="33">AE219/AJ219-1</f>
        <v>-7.2060423734240375E-3</v>
      </c>
      <c r="AM219" s="56">
        <f t="shared" si="33"/>
        <v>-7.2060423734240375E-3</v>
      </c>
    </row>
    <row r="220" spans="1:39" x14ac:dyDescent="0.2">
      <c r="D220" s="12"/>
      <c r="E220" s="62"/>
      <c r="G220" s="77"/>
      <c r="H220" s="70"/>
      <c r="J220" s="118"/>
      <c r="K220" s="109"/>
      <c r="L220" s="118"/>
      <c r="M220" s="14"/>
      <c r="N220" s="100"/>
      <c r="O220" s="4"/>
      <c r="P220" s="4"/>
      <c r="Q220" s="4"/>
      <c r="R220" s="4"/>
      <c r="S220" s="118"/>
      <c r="T220" s="14"/>
      <c r="U220" s="109"/>
      <c r="V220" s="118"/>
      <c r="W220" s="14"/>
      <c r="X220" s="14"/>
      <c r="Y220" s="100"/>
      <c r="Z220" s="14"/>
      <c r="AA220" s="14"/>
      <c r="AB220" s="14"/>
      <c r="AC220" s="14"/>
      <c r="AD220" s="109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8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49">
        <v>2184325</v>
      </c>
      <c r="E223" s="147">
        <v>135.22624434567788</v>
      </c>
      <c r="G223" s="49">
        <v>2160835.9014347214</v>
      </c>
      <c r="H223" s="147">
        <v>133.2233645418284</v>
      </c>
      <c r="J223" s="148">
        <f>D223/G223-1</f>
        <v>1.0870375927057863E-2</v>
      </c>
      <c r="K223" s="149">
        <f>E223/H223-1</f>
        <v>1.5033998058355813E-2</v>
      </c>
      <c r="L223" s="148">
        <f>N223/$D223-1</f>
        <v>1.6135978008861906E-2</v>
      </c>
      <c r="M223" s="150">
        <f>M$219</f>
        <v>9.0547645222140982E-3</v>
      </c>
      <c r="N223" s="49">
        <v>2219571.2201642073</v>
      </c>
      <c r="P223" s="148">
        <f>R223/$D223-1</f>
        <v>2.0807929074998954E-2</v>
      </c>
      <c r="Q223" s="151">
        <v>1.6620622547896202E-2</v>
      </c>
      <c r="R223" s="49">
        <v>2229776.279676747</v>
      </c>
      <c r="S223" s="148">
        <f>U223/$D223-1</f>
        <v>2.3185616273642795E-2</v>
      </c>
      <c r="T223" s="151">
        <v>1.8988556584517369E-2</v>
      </c>
      <c r="U223" s="49">
        <v>2234969.9212669246</v>
      </c>
      <c r="W223" s="148">
        <f>Y223/$D223-1</f>
        <v>2.1722117695562204E-2</v>
      </c>
      <c r="X223" s="151">
        <v>1.7531061209364429E-2</v>
      </c>
      <c r="Y223" s="49">
        <v>2231773.1647353591</v>
      </c>
      <c r="AA223" s="49">
        <v>2230272.2730411487</v>
      </c>
      <c r="AB223" s="49">
        <v>2231773.1647353591</v>
      </c>
      <c r="AC223" s="148">
        <f>AB223/$D223-1</f>
        <v>2.1722117695562204E-2</v>
      </c>
      <c r="AD223" s="151">
        <v>1.7531061209364429E-2</v>
      </c>
      <c r="AE223" s="49">
        <v>2231773</v>
      </c>
      <c r="AF223" s="147">
        <v>137.59689375588252</v>
      </c>
      <c r="AG223" s="152">
        <f t="shared" ref="AG223:AH226" si="34">AE223/D223 - 1</f>
        <v>2.1722042278507159E-2</v>
      </c>
      <c r="AH223" s="152">
        <f t="shared" si="34"/>
        <v>1.753098610166659E-2</v>
      </c>
      <c r="AJ223" s="49">
        <v>2230272.2730411487</v>
      </c>
      <c r="AK223" s="147">
        <v>137.50436849999241</v>
      </c>
      <c r="AL223" s="152">
        <f t="shared" ref="AL223:AM226" si="35">AE223/AJ223-1</f>
        <v>6.7288957361477664E-4</v>
      </c>
      <c r="AM223" s="151">
        <f t="shared" si="35"/>
        <v>6.7288957361455459E-4</v>
      </c>
    </row>
    <row r="224" spans="1:39" x14ac:dyDescent="0.2">
      <c r="B224" s="1" t="s">
        <v>488</v>
      </c>
      <c r="D224" s="49">
        <v>2277131</v>
      </c>
      <c r="E224" s="147">
        <v>129.60699790931264</v>
      </c>
      <c r="G224" s="49">
        <v>2243839.4148070384</v>
      </c>
      <c r="H224" s="147">
        <v>126.8183159939599</v>
      </c>
      <c r="J224" s="148">
        <f t="shared" ref="J224:K226" si="36">D224/G224-1</f>
        <v>1.4836884036028231E-2</v>
      </c>
      <c r="K224" s="149">
        <f t="shared" si="36"/>
        <v>2.1989583235638932E-2</v>
      </c>
      <c r="L224" s="148">
        <f>N224/$D224-1</f>
        <v>1.9088350016502886E-2</v>
      </c>
      <c r="M224" s="150">
        <f t="shared" ref="M224:M226" si="37">M$219</f>
        <v>9.0547645222140982E-3</v>
      </c>
      <c r="N224" s="49">
        <v>2320597.6735614291</v>
      </c>
      <c r="P224" s="148">
        <f>R224/$D224-1</f>
        <v>2.2393139914367977E-2</v>
      </c>
      <c r="Q224" s="151">
        <v>1.5237616302864909E-2</v>
      </c>
      <c r="R224" s="49">
        <v>2328123.1130863447</v>
      </c>
      <c r="S224" s="148">
        <f>U224/$D224-1</f>
        <v>2.3366557887099404E-2</v>
      </c>
      <c r="T224" s="151">
        <v>1.6204221519313222E-2</v>
      </c>
      <c r="U224" s="49">
        <v>2330339.7133280085</v>
      </c>
      <c r="W224" s="148">
        <f>Y224/$D224-1</f>
        <v>2.1543508418832902E-2</v>
      </c>
      <c r="X224" s="151">
        <v>1.4393931206997612E-2</v>
      </c>
      <c r="Y224" s="49">
        <v>2326188.3908692854</v>
      </c>
      <c r="AA224" s="49">
        <v>2315943.0240298598</v>
      </c>
      <c r="AB224" s="49">
        <v>2326188.3908692854</v>
      </c>
      <c r="AC224" s="148">
        <f>AB224/$D224-1</f>
        <v>2.1543508418832902E-2</v>
      </c>
      <c r="AD224" s="151">
        <v>1.4393931206997612E-2</v>
      </c>
      <c r="AE224" s="49">
        <v>2326187</v>
      </c>
      <c r="AF224" s="147">
        <v>131.47247351139464</v>
      </c>
      <c r="AG224" s="152">
        <f t="shared" si="34"/>
        <v>2.154289761985595E-2</v>
      </c>
      <c r="AH224" s="152">
        <f t="shared" si="34"/>
        <v>1.4393324682879349E-2</v>
      </c>
      <c r="AJ224" s="49">
        <v>2315943.0240298598</v>
      </c>
      <c r="AK224" s="147">
        <v>130.89349991237376</v>
      </c>
      <c r="AL224" s="152">
        <f t="shared" si="35"/>
        <v>4.4232417912921651E-3</v>
      </c>
      <c r="AM224" s="151">
        <f t="shared" si="35"/>
        <v>4.4232417912919431E-3</v>
      </c>
    </row>
    <row r="225" spans="2:39" x14ac:dyDescent="0.2">
      <c r="B225" s="1" t="s">
        <v>489</v>
      </c>
      <c r="D225" s="49">
        <v>1232294</v>
      </c>
      <c r="E225" s="147">
        <v>128.13274305205385</v>
      </c>
      <c r="G225" s="49">
        <v>1285227.5084299089</v>
      </c>
      <c r="H225" s="147">
        <v>131.98929324731998</v>
      </c>
      <c r="J225" s="148">
        <f t="shared" si="36"/>
        <v>-4.1186099801563403E-2</v>
      </c>
      <c r="K225" s="149">
        <f t="shared" si="36"/>
        <v>-2.9218659335039865E-2</v>
      </c>
      <c r="L225" s="148">
        <f>N225/$D225-1</f>
        <v>2.4659917190299696E-2</v>
      </c>
      <c r="M225" s="150">
        <f t="shared" si="37"/>
        <v>9.0547645222140982E-3</v>
      </c>
      <c r="N225" s="49">
        <v>1262682.2679941033</v>
      </c>
      <c r="P225" s="148">
        <f>R225/$D225-1</f>
        <v>3.4159882042651413E-2</v>
      </c>
      <c r="Q225" s="151">
        <v>2.1411133892285328E-2</v>
      </c>
      <c r="R225" s="49">
        <v>1274389.0176818671</v>
      </c>
      <c r="S225" s="148">
        <f>U225/$D225-1</f>
        <v>3.4238932054742044E-2</v>
      </c>
      <c r="T225" s="151">
        <v>2.1489209404481846E-2</v>
      </c>
      <c r="U225" s="49">
        <v>1274486.4305374662</v>
      </c>
      <c r="W225" s="148">
        <f>Y225/$D225-1</f>
        <v>3.4090897205270254E-2</v>
      </c>
      <c r="X225" s="151">
        <v>2.1342999474972979E-2</v>
      </c>
      <c r="Y225" s="49">
        <v>1274304.0080806713</v>
      </c>
      <c r="AA225" s="49">
        <v>1326527.051266497</v>
      </c>
      <c r="AB225" s="49">
        <v>1274304.0080806713</v>
      </c>
      <c r="AC225" s="148">
        <f>AB225/$D225-1</f>
        <v>3.4090897205270254E-2</v>
      </c>
      <c r="AD225" s="151">
        <v>2.1342999474972979E-2</v>
      </c>
      <c r="AE225" s="49">
        <v>1274306</v>
      </c>
      <c r="AF225" s="147">
        <v>130.86768468431984</v>
      </c>
      <c r="AG225" s="152">
        <f t="shared" si="34"/>
        <v>3.4092513637167698E-2</v>
      </c>
      <c r="AH225" s="152">
        <f t="shared" si="34"/>
        <v>2.1344595980083758E-2</v>
      </c>
      <c r="AJ225" s="49">
        <v>1326527.051266497</v>
      </c>
      <c r="AK225" s="147">
        <v>136.23064151810044</v>
      </c>
      <c r="AL225" s="152">
        <f t="shared" si="35"/>
        <v>-3.9366744324315972E-2</v>
      </c>
      <c r="AM225" s="151">
        <f t="shared" si="35"/>
        <v>-3.9366744324315972E-2</v>
      </c>
    </row>
    <row r="226" spans="2:39" x14ac:dyDescent="0.2">
      <c r="B226" s="1" t="s">
        <v>490</v>
      </c>
      <c r="D226" s="49">
        <v>1881416</v>
      </c>
      <c r="E226" s="147">
        <v>126.83320775242463</v>
      </c>
      <c r="G226" s="49">
        <v>1878397.1753283315</v>
      </c>
      <c r="H226" s="147">
        <v>125.71370876910341</v>
      </c>
      <c r="J226" s="148">
        <f t="shared" si="36"/>
        <v>1.6071279872642563E-3</v>
      </c>
      <c r="K226" s="149">
        <f t="shared" si="36"/>
        <v>8.9051464178611095E-3</v>
      </c>
      <c r="L226" s="148">
        <f>N226/$D226-1</f>
        <v>1.9373218604987086E-2</v>
      </c>
      <c r="M226" s="150">
        <f t="shared" si="37"/>
        <v>9.0547645222140982E-3</v>
      </c>
      <c r="N226" s="49">
        <v>1917865.0834549204</v>
      </c>
      <c r="P226" s="148">
        <f>R226/$D226-1</f>
        <v>2.2369599407264129E-2</v>
      </c>
      <c r="Q226" s="151">
        <v>1.4974184480650354E-2</v>
      </c>
      <c r="R226" s="49">
        <v>1923502.5222384171</v>
      </c>
      <c r="S226" s="148">
        <f>U226/$D226-1</f>
        <v>2.2969543539966608E-2</v>
      </c>
      <c r="T226" s="151">
        <v>1.5569788856188094E-2</v>
      </c>
      <c r="U226" s="49">
        <v>1924631.26672879</v>
      </c>
      <c r="W226" s="148">
        <f>Y226/$D226-1</f>
        <v>2.2070673664613683E-2</v>
      </c>
      <c r="X226" s="151">
        <v>1.4677421047893047E-2</v>
      </c>
      <c r="Y226" s="49">
        <v>1922940.1185633829</v>
      </c>
      <c r="AA226" s="49">
        <v>1938757.6516624952</v>
      </c>
      <c r="AB226" s="49">
        <v>1922940.1185633829</v>
      </c>
      <c r="AC226" s="148">
        <f>AB226/$D226-1</f>
        <v>2.2070673664613683E-2</v>
      </c>
      <c r="AD226" s="151">
        <v>1.4677421047893047E-2</v>
      </c>
      <c r="AE226" s="49">
        <v>1922944</v>
      </c>
      <c r="AF226" s="147">
        <v>128.69505191469432</v>
      </c>
      <c r="AG226" s="152">
        <f t="shared" si="34"/>
        <v>2.2072736704694673E-2</v>
      </c>
      <c r="AH226" s="152">
        <f t="shared" si="34"/>
        <v>1.4679469164762926E-2</v>
      </c>
      <c r="AJ226" s="49">
        <v>1938757.6516624952</v>
      </c>
      <c r="AK226" s="147">
        <v>129.7533972027868</v>
      </c>
      <c r="AL226" s="152">
        <f t="shared" si="35"/>
        <v>-8.1565902003971624E-3</v>
      </c>
      <c r="AM226" s="151">
        <f t="shared" si="35"/>
        <v>-8.1565902003970514E-3</v>
      </c>
    </row>
    <row r="227" spans="2:39" x14ac:dyDescent="0.2">
      <c r="B227" s="178"/>
      <c r="D227" s="1"/>
      <c r="G227" s="1"/>
      <c r="N227" s="1"/>
      <c r="P227" s="47"/>
      <c r="R227" s="1"/>
      <c r="T227" s="46"/>
      <c r="U227" s="1"/>
      <c r="W227" s="47"/>
      <c r="X227" s="46"/>
      <c r="Y227" s="1"/>
      <c r="AA227" s="1"/>
      <c r="AB227" s="1"/>
      <c r="AC227" s="47"/>
      <c r="AD227" s="46"/>
      <c r="AE227" s="1"/>
      <c r="AF227" s="68"/>
      <c r="AJ227" s="1"/>
      <c r="AK227" s="68"/>
    </row>
    <row r="228" spans="2:39" x14ac:dyDescent="0.2">
      <c r="B228" s="1" t="s">
        <v>12</v>
      </c>
      <c r="D228" s="153">
        <f>SUM(D223:D226)</f>
        <v>7575166</v>
      </c>
      <c r="E228" s="154">
        <v>130.21627899322834</v>
      </c>
      <c r="G228" s="153">
        <f>SUM(G223:G226)</f>
        <v>7568300</v>
      </c>
      <c r="H228" s="154">
        <v>129.16904497774556</v>
      </c>
      <c r="J228" s="148">
        <f>D228/G228-1</f>
        <v>9.0720505265373674E-4</v>
      </c>
      <c r="K228" s="149">
        <f>E228/H228-1</f>
        <v>8.1074689037394787E-3</v>
      </c>
      <c r="L228" s="148">
        <f>N228/$D228-1</f>
        <v>1.921413275625361E-2</v>
      </c>
      <c r="M228" s="150">
        <f>M$219</f>
        <v>9.0547645222140982E-3</v>
      </c>
      <c r="N228" s="153">
        <f>SUM(N223:N226)</f>
        <v>7720716.2451746594</v>
      </c>
      <c r="P228" s="148">
        <f>R228/$D228-1</f>
        <v>2.3844353072048241E-2</v>
      </c>
      <c r="Q228" s="151">
        <v>1.6531690769705065E-2</v>
      </c>
      <c r="R228" s="153">
        <f>SUM(R223:R226)</f>
        <v>7755790.9326833747</v>
      </c>
      <c r="S228" s="148">
        <f>U228/$D228-1</f>
        <v>2.4984446791157966E-2</v>
      </c>
      <c r="T228" s="151">
        <v>1.7663641531991514E-2</v>
      </c>
      <c r="U228" s="153">
        <f>SUM(U223:U226)</f>
        <v>7764427.3318611886</v>
      </c>
      <c r="W228" s="148">
        <f>Y228/$D228-1</f>
        <v>2.376709398166299E-2</v>
      </c>
      <c r="X228" s="151">
        <v>1.6454983491356545E-2</v>
      </c>
      <c r="Y228" s="153">
        <f>SUM(Y223:Y226)</f>
        <v>7755205.6822486985</v>
      </c>
      <c r="AA228" s="153">
        <f>SUM(AA223:AA226)</f>
        <v>7811500</v>
      </c>
      <c r="AB228" s="153">
        <f>SUM(AB223:AB226)</f>
        <v>7755205.6822486985</v>
      </c>
      <c r="AC228" s="148">
        <f>AB228/$D228-1</f>
        <v>2.376709398166299E-2</v>
      </c>
      <c r="AD228" s="151">
        <v>1.6454983491356545E-2</v>
      </c>
      <c r="AE228" s="153">
        <f>SUM(AE223:AE226)</f>
        <v>7755210</v>
      </c>
      <c r="AF228" s="154">
        <v>132.359059405925</v>
      </c>
      <c r="AG228" s="152">
        <f t="shared" ref="AG228:AH228" si="38">AE228/D228 - 1</f>
        <v>2.3767663969344044E-2</v>
      </c>
      <c r="AH228" s="152">
        <f t="shared" si="38"/>
        <v>1.6455549407982106E-2</v>
      </c>
      <c r="AJ228" s="153">
        <f>SUM(AJ223:AJ226)</f>
        <v>7811500</v>
      </c>
      <c r="AK228" s="154">
        <v>133.31976729829148</v>
      </c>
      <c r="AL228" s="152">
        <f t="shared" ref="AL228:AM228" si="39">AE228/AJ228-1</f>
        <v>-7.2060423734238155E-3</v>
      </c>
      <c r="AM228" s="151">
        <f t="shared" si="39"/>
        <v>-7.2060423734238155E-3</v>
      </c>
    </row>
    <row r="229" spans="2:39" x14ac:dyDescent="0.2">
      <c r="B229" s="178"/>
      <c r="D229" s="1"/>
      <c r="G229" s="1"/>
      <c r="N229" s="1"/>
      <c r="P229" s="47"/>
      <c r="R229" s="1"/>
      <c r="T229" s="46"/>
      <c r="U229" s="1"/>
      <c r="W229" s="47"/>
      <c r="X229" s="46"/>
      <c r="Y229" s="1"/>
      <c r="AA229" s="1"/>
      <c r="AB229" s="1"/>
      <c r="AC229" s="47"/>
      <c r="AD229" s="46"/>
      <c r="AE229" s="1"/>
      <c r="AF229" s="68"/>
      <c r="AJ229" s="1"/>
      <c r="AK229" s="68"/>
    </row>
    <row r="230" spans="2:39" x14ac:dyDescent="0.2">
      <c r="B230" s="195" t="s">
        <v>492</v>
      </c>
      <c r="D230" s="1"/>
      <c r="G230" s="1"/>
      <c r="N230" s="1"/>
      <c r="P230" s="47"/>
      <c r="R230" s="1"/>
      <c r="T230" s="46"/>
      <c r="U230" s="1"/>
      <c r="W230" s="47"/>
      <c r="X230" s="46"/>
      <c r="Y230" s="1"/>
      <c r="AA230" s="1"/>
      <c r="AB230" s="1"/>
      <c r="AC230" s="47"/>
      <c r="AD230" s="46"/>
      <c r="AE230" s="1"/>
      <c r="AF230" s="68"/>
      <c r="AJ230" s="1"/>
      <c r="AK230" s="68"/>
    </row>
    <row r="231" spans="2:39" x14ac:dyDescent="0.2">
      <c r="B231" s="178" t="s">
        <v>493</v>
      </c>
      <c r="D231" s="49">
        <v>567890</v>
      </c>
      <c r="E231" s="147">
        <v>120.42630214155021</v>
      </c>
      <c r="G231" s="49">
        <v>571625.93631197291</v>
      </c>
      <c r="H231" s="147">
        <v>120.2609591281556</v>
      </c>
      <c r="J231" s="148">
        <f t="shared" ref="J231:K240" si="40">D231/G231-1</f>
        <v>-6.5356312137907491E-3</v>
      </c>
      <c r="K231" s="149">
        <f t="shared" si="40"/>
        <v>1.3748685740848643E-3</v>
      </c>
      <c r="L231" s="148">
        <f t="shared" ref="L231:L240" si="41">N231/$D231-1</f>
        <v>2.0048198113590487E-2</v>
      </c>
      <c r="M231" s="150">
        <f t="shared" ref="M231:M240" si="42">M$219</f>
        <v>9.0547645222140982E-3</v>
      </c>
      <c r="N231" s="49">
        <v>579275.17122672684</v>
      </c>
      <c r="P231" s="148">
        <f t="shared" ref="P231:P240" si="43">R231/$D231-1</f>
        <v>2.4266019213955659E-2</v>
      </c>
      <c r="Q231" s="151">
        <v>1.6174687603788929E-2</v>
      </c>
      <c r="R231" s="49">
        <v>581670.42965141323</v>
      </c>
      <c r="S231" s="148">
        <f t="shared" ref="S231:S240" si="44">U231/$D231-1</f>
        <v>2.4756481342524284E-2</v>
      </c>
      <c r="T231" s="151">
        <v>1.6661275258685659E-2</v>
      </c>
      <c r="U231" s="49">
        <v>581948.95818960608</v>
      </c>
      <c r="W231" s="148">
        <f t="shared" ref="W231:W240" si="45">Y231/$D231-1</f>
        <v>2.4228361486832606E-2</v>
      </c>
      <c r="X231" s="151">
        <v>1.6137327359108999E-2</v>
      </c>
      <c r="Y231" s="49">
        <v>581649.04420475732</v>
      </c>
      <c r="AA231" s="49">
        <v>589994.58286550164</v>
      </c>
      <c r="AB231" s="49">
        <v>581649.04420475732</v>
      </c>
      <c r="AC231" s="148">
        <f t="shared" ref="AC231:AC240" si="46">AB231/$D231-1</f>
        <v>2.4228361486832606E-2</v>
      </c>
      <c r="AD231" s="151">
        <v>1.6137327359108999E-2</v>
      </c>
      <c r="AE231" s="49">
        <v>581651</v>
      </c>
      <c r="AF231" s="147">
        <v>122.37007226990956</v>
      </c>
      <c r="AG231" s="152">
        <f t="shared" ref="AG231:AH240" si="47">AE231/D231 - 1</f>
        <v>2.4231805455281918E-2</v>
      </c>
      <c r="AH231" s="152">
        <f t="shared" si="47"/>
        <v>1.6140744121451389E-2</v>
      </c>
      <c r="AJ231" s="49">
        <v>589994.58286550164</v>
      </c>
      <c r="AK231" s="147">
        <v>124.12542872634377</v>
      </c>
      <c r="AL231" s="152">
        <f t="shared" ref="AL231:AM240" si="48">AE231/AJ231-1</f>
        <v>-1.4141795717815375E-2</v>
      </c>
      <c r="AM231" s="151">
        <f t="shared" si="48"/>
        <v>-1.4141795717815486E-2</v>
      </c>
    </row>
    <row r="232" spans="2:39" x14ac:dyDescent="0.2">
      <c r="B232" s="178" t="s">
        <v>494</v>
      </c>
      <c r="D232" s="49">
        <v>846785</v>
      </c>
      <c r="E232" s="147">
        <v>122.36615748056701</v>
      </c>
      <c r="G232" s="49">
        <v>840236.8064750192</v>
      </c>
      <c r="H232" s="147">
        <v>120.48071520410656</v>
      </c>
      <c r="J232" s="148">
        <f t="shared" si="40"/>
        <v>7.7932714617108267E-3</v>
      </c>
      <c r="K232" s="149">
        <f t="shared" si="40"/>
        <v>1.564932838642541E-2</v>
      </c>
      <c r="L232" s="148">
        <f t="shared" si="41"/>
        <v>1.985517956657934E-2</v>
      </c>
      <c r="M232" s="150">
        <f t="shared" si="42"/>
        <v>9.0547645222140982E-3</v>
      </c>
      <c r="N232" s="49">
        <v>863598.06822928588</v>
      </c>
      <c r="P232" s="148">
        <f t="shared" si="43"/>
        <v>2.1820942191212778E-2</v>
      </c>
      <c r="Q232" s="151">
        <v>1.3917147776783434E-2</v>
      </c>
      <c r="R232" s="49">
        <v>865262.64653338608</v>
      </c>
      <c r="S232" s="148">
        <f t="shared" si="44"/>
        <v>2.2622714483289341E-2</v>
      </c>
      <c r="T232" s="151">
        <v>1.4712718352784204E-2</v>
      </c>
      <c r="U232" s="49">
        <v>865941.57528373215</v>
      </c>
      <c r="W232" s="148">
        <f t="shared" si="45"/>
        <v>2.2124736744169038E-2</v>
      </c>
      <c r="X232" s="151">
        <v>1.4218592476070047E-2</v>
      </c>
      <c r="Y232" s="49">
        <v>865519.89520391112</v>
      </c>
      <c r="AA232" s="49">
        <v>867237.003525179</v>
      </c>
      <c r="AB232" s="49">
        <v>865519.89520391112</v>
      </c>
      <c r="AC232" s="148">
        <f t="shared" si="46"/>
        <v>2.2124736744169038E-2</v>
      </c>
      <c r="AD232" s="151">
        <v>1.4218592476070047E-2</v>
      </c>
      <c r="AE232" s="49">
        <v>865520</v>
      </c>
      <c r="AF232" s="147">
        <v>124.10604703325214</v>
      </c>
      <c r="AG232" s="152">
        <f t="shared" si="47"/>
        <v>2.2124860501780308E-2</v>
      </c>
      <c r="AH232" s="152">
        <f t="shared" si="47"/>
        <v>1.4218715276414828E-2</v>
      </c>
      <c r="AJ232" s="49">
        <v>867237.003525179</v>
      </c>
      <c r="AK232" s="147">
        <v>124.35224645123455</v>
      </c>
      <c r="AL232" s="152">
        <f t="shared" si="48"/>
        <v>-1.9798550087226641E-3</v>
      </c>
      <c r="AM232" s="151">
        <f t="shared" si="48"/>
        <v>-1.9798550087227751E-3</v>
      </c>
    </row>
    <row r="233" spans="2:39" x14ac:dyDescent="0.2">
      <c r="B233" s="178" t="s">
        <v>495</v>
      </c>
      <c r="D233" s="49">
        <v>890297</v>
      </c>
      <c r="E233" s="147">
        <v>128.82159697841939</v>
      </c>
      <c r="G233" s="49">
        <v>875590.54034748278</v>
      </c>
      <c r="H233" s="147">
        <v>125.74482564625035</v>
      </c>
      <c r="J233" s="148">
        <f t="shared" si="40"/>
        <v>1.6796046753406957E-2</v>
      </c>
      <c r="K233" s="149">
        <f t="shared" si="40"/>
        <v>2.4468373281813838E-2</v>
      </c>
      <c r="L233" s="148">
        <f t="shared" si="41"/>
        <v>1.9656582859062022E-2</v>
      </c>
      <c r="M233" s="150">
        <f t="shared" si="42"/>
        <v>9.0547645222140982E-3</v>
      </c>
      <c r="N233" s="49">
        <v>907797.19674967439</v>
      </c>
      <c r="P233" s="148">
        <f t="shared" si="43"/>
        <v>2.2386442161443032E-2</v>
      </c>
      <c r="Q233" s="151">
        <v>1.4729707383627888E-2</v>
      </c>
      <c r="R233" s="49">
        <v>910227.58229700627</v>
      </c>
      <c r="S233" s="148">
        <f t="shared" si="44"/>
        <v>2.2972101658587762E-2</v>
      </c>
      <c r="T233" s="151">
        <v>1.5310980829417842E-2</v>
      </c>
      <c r="U233" s="49">
        <v>910748.99319033569</v>
      </c>
      <c r="W233" s="148">
        <f t="shared" si="45"/>
        <v>2.0934202789000045E-2</v>
      </c>
      <c r="X233" s="151">
        <v>1.3288343949333203E-2</v>
      </c>
      <c r="Y233" s="49">
        <v>908934.65794043837</v>
      </c>
      <c r="AA233" s="49">
        <v>903726.79543944634</v>
      </c>
      <c r="AB233" s="49">
        <v>908934.65794043837</v>
      </c>
      <c r="AC233" s="148">
        <f t="shared" si="46"/>
        <v>2.0934202789000045E-2</v>
      </c>
      <c r="AD233" s="151">
        <v>1.3288343949333203E-2</v>
      </c>
      <c r="AE233" s="49">
        <v>908936</v>
      </c>
      <c r="AF233" s="147">
        <v>130.5336154022884</v>
      </c>
      <c r="AG233" s="152">
        <f t="shared" si="47"/>
        <v>2.093571021805074E-2</v>
      </c>
      <c r="AH233" s="152">
        <f t="shared" si="47"/>
        <v>1.3289840089125926E-2</v>
      </c>
      <c r="AJ233" s="49">
        <v>903726.79543944634</v>
      </c>
      <c r="AK233" s="147">
        <v>129.7855139906828</v>
      </c>
      <c r="AL233" s="152">
        <f t="shared" si="48"/>
        <v>5.764136447919066E-3</v>
      </c>
      <c r="AM233" s="151">
        <f t="shared" si="48"/>
        <v>5.764136447919066E-3</v>
      </c>
    </row>
    <row r="234" spans="2:39" x14ac:dyDescent="0.2">
      <c r="B234" s="178" t="s">
        <v>496</v>
      </c>
      <c r="D234" s="49">
        <v>702187</v>
      </c>
      <c r="E234" s="147">
        <v>129.05435002479072</v>
      </c>
      <c r="G234" s="49">
        <v>686092.25762752828</v>
      </c>
      <c r="H234" s="147">
        <v>125.09996404926434</v>
      </c>
      <c r="J234" s="148">
        <f t="shared" si="40"/>
        <v>2.345856871804175E-2</v>
      </c>
      <c r="K234" s="149">
        <f t="shared" si="40"/>
        <v>3.1609809048139592E-2</v>
      </c>
      <c r="L234" s="148">
        <f t="shared" si="41"/>
        <v>1.9876363943694741E-2</v>
      </c>
      <c r="M234" s="150">
        <f t="shared" si="42"/>
        <v>9.0547645222140982E-3</v>
      </c>
      <c r="N234" s="49">
        <v>716143.92436853121</v>
      </c>
      <c r="P234" s="148">
        <f t="shared" si="43"/>
        <v>2.3648221819694282E-2</v>
      </c>
      <c r="Q234" s="151">
        <v>1.5559889781412428E-2</v>
      </c>
      <c r="R234" s="49">
        <v>718792.4739349056</v>
      </c>
      <c r="S234" s="148">
        <f t="shared" si="44"/>
        <v>2.4926043576110279E-2</v>
      </c>
      <c r="T234" s="151">
        <v>1.6827614859661777E-2</v>
      </c>
      <c r="U234" s="49">
        <v>719689.7437605781</v>
      </c>
      <c r="W234" s="148">
        <f t="shared" si="45"/>
        <v>2.2235685289459628E-2</v>
      </c>
      <c r="X234" s="151">
        <v>1.415851437492055E-2</v>
      </c>
      <c r="Y234" s="49">
        <v>717800.60914634971</v>
      </c>
      <c r="AA234" s="49">
        <v>708139.1686980481</v>
      </c>
      <c r="AB234" s="49">
        <v>717800.60914634971</v>
      </c>
      <c r="AC234" s="148">
        <f t="shared" si="46"/>
        <v>2.2235685289459628E-2</v>
      </c>
      <c r="AD234" s="151">
        <v>1.415851437492055E-2</v>
      </c>
      <c r="AE234" s="49">
        <v>717800</v>
      </c>
      <c r="AF234" s="147">
        <v>130.88145682488022</v>
      </c>
      <c r="AG234" s="152">
        <f t="shared" si="47"/>
        <v>2.2234817790702577E-2</v>
      </c>
      <c r="AH234" s="152">
        <f t="shared" si="47"/>
        <v>1.4157653730684228E-2</v>
      </c>
      <c r="AJ234" s="49">
        <v>708139.1686980481</v>
      </c>
      <c r="AK234" s="147">
        <v>129.1199303900253</v>
      </c>
      <c r="AL234" s="152">
        <f t="shared" si="48"/>
        <v>1.3642560288980921E-2</v>
      </c>
      <c r="AM234" s="151">
        <f t="shared" si="48"/>
        <v>1.3642560288980699E-2</v>
      </c>
    </row>
    <row r="235" spans="2:39" x14ac:dyDescent="0.2">
      <c r="B235" s="178" t="s">
        <v>497</v>
      </c>
      <c r="D235" s="49">
        <v>724560</v>
      </c>
      <c r="E235" s="147">
        <v>128.18628023960869</v>
      </c>
      <c r="G235" s="49">
        <v>719396.27550905966</v>
      </c>
      <c r="H235" s="147">
        <v>126.55416052633204</v>
      </c>
      <c r="J235" s="148">
        <f t="shared" si="40"/>
        <v>7.1778582496642152E-3</v>
      </c>
      <c r="K235" s="149">
        <f t="shared" si="40"/>
        <v>1.2896610482727278E-2</v>
      </c>
      <c r="L235" s="148">
        <f t="shared" si="41"/>
        <v>1.761898689146979E-2</v>
      </c>
      <c r="M235" s="150">
        <f t="shared" si="42"/>
        <v>9.0547645222140982E-3</v>
      </c>
      <c r="N235" s="49">
        <v>737326.01314208342</v>
      </c>
      <c r="P235" s="148">
        <f t="shared" si="43"/>
        <v>2.1472209515775109E-2</v>
      </c>
      <c r="Q235" s="151">
        <v>1.5705039975740354E-2</v>
      </c>
      <c r="R235" s="49">
        <v>740117.90412675007</v>
      </c>
      <c r="S235" s="148">
        <f t="shared" si="44"/>
        <v>2.3525981859360501E-2</v>
      </c>
      <c r="T235" s="151">
        <v>1.7747216846446756E-2</v>
      </c>
      <c r="U235" s="49">
        <v>741605.98541601817</v>
      </c>
      <c r="W235" s="148">
        <f t="shared" si="45"/>
        <v>2.2494700332297946E-2</v>
      </c>
      <c r="X235" s="151">
        <v>1.6721757871730247E-2</v>
      </c>
      <c r="Y235" s="49">
        <v>740858.76007276983</v>
      </c>
      <c r="AA235" s="49">
        <v>742513.37898061913</v>
      </c>
      <c r="AB235" s="49">
        <v>740858.76007276983</v>
      </c>
      <c r="AC235" s="148">
        <f t="shared" si="46"/>
        <v>2.2494700332297946E-2</v>
      </c>
      <c r="AD235" s="151">
        <v>1.6721757871730247E-2</v>
      </c>
      <c r="AE235" s="49">
        <v>740857</v>
      </c>
      <c r="AF235" s="147">
        <v>130.32947055322367</v>
      </c>
      <c r="AG235" s="152">
        <f t="shared" si="47"/>
        <v>2.249227117146968E-2</v>
      </c>
      <c r="AH235" s="152">
        <f t="shared" si="47"/>
        <v>1.6719342425795425E-2</v>
      </c>
      <c r="AJ235" s="49">
        <v>742513.37898061913</v>
      </c>
      <c r="AK235" s="147">
        <v>130.62085606430014</v>
      </c>
      <c r="AL235" s="152">
        <f t="shared" si="48"/>
        <v>-2.2307732459894147E-3</v>
      </c>
      <c r="AM235" s="151">
        <f t="shared" si="48"/>
        <v>-2.2307732459894147E-3</v>
      </c>
    </row>
    <row r="236" spans="2:39" x14ac:dyDescent="0.2">
      <c r="B236" s="178" t="s">
        <v>498</v>
      </c>
      <c r="D236" s="49">
        <v>605803</v>
      </c>
      <c r="E236" s="147">
        <v>129.10595241151023</v>
      </c>
      <c r="G236" s="49">
        <v>606988.37358965992</v>
      </c>
      <c r="H236" s="147">
        <v>128.51808281479015</v>
      </c>
      <c r="J236" s="148">
        <f t="shared" si="40"/>
        <v>-1.9528769268672974E-3</v>
      </c>
      <c r="K236" s="149">
        <f t="shared" si="40"/>
        <v>4.5742169805573774E-3</v>
      </c>
      <c r="L236" s="148">
        <f t="shared" si="41"/>
        <v>1.8584121151249633E-2</v>
      </c>
      <c r="M236" s="150">
        <f t="shared" si="42"/>
        <v>9.0547645222140982E-3</v>
      </c>
      <c r="N236" s="49">
        <v>617061.31634579052</v>
      </c>
      <c r="P236" s="148">
        <f t="shared" si="43"/>
        <v>2.1228256141458957E-2</v>
      </c>
      <c r="Q236" s="151">
        <v>1.4592954721136087E-2</v>
      </c>
      <c r="R236" s="49">
        <v>618663.14125526429</v>
      </c>
      <c r="S236" s="148">
        <f t="shared" si="44"/>
        <v>2.2509012513547422E-2</v>
      </c>
      <c r="T236" s="151">
        <v>1.586538954069816E-2</v>
      </c>
      <c r="U236" s="49">
        <v>619439.0273077446</v>
      </c>
      <c r="W236" s="148">
        <f t="shared" si="45"/>
        <v>2.1732577818469601E-2</v>
      </c>
      <c r="X236" s="151">
        <v>1.5093999631841326E-2</v>
      </c>
      <c r="Y236" s="49">
        <v>618968.66084016231</v>
      </c>
      <c r="AA236" s="49">
        <v>626493.35786050092</v>
      </c>
      <c r="AB236" s="49">
        <v>618968.66084016231</v>
      </c>
      <c r="AC236" s="148">
        <f t="shared" si="46"/>
        <v>2.1732577818469601E-2</v>
      </c>
      <c r="AD236" s="151">
        <v>1.5093999631841326E-2</v>
      </c>
      <c r="AE236" s="49">
        <v>618970</v>
      </c>
      <c r="AF236" s="147">
        <v>131.05496115094911</v>
      </c>
      <c r="AG236" s="152">
        <f t="shared" si="47"/>
        <v>2.1734788371797542E-2</v>
      </c>
      <c r="AH236" s="152">
        <f t="shared" si="47"/>
        <v>1.5096195822378755E-2</v>
      </c>
      <c r="AJ236" s="49">
        <v>626493.35786050092</v>
      </c>
      <c r="AK236" s="147">
        <v>132.64788709587799</v>
      </c>
      <c r="AL236" s="152">
        <f t="shared" si="48"/>
        <v>-1.2008679367636832E-2</v>
      </c>
      <c r="AM236" s="151">
        <f t="shared" si="48"/>
        <v>-1.2008679367636721E-2</v>
      </c>
    </row>
    <row r="237" spans="2:39" x14ac:dyDescent="0.2">
      <c r="B237" s="178" t="s">
        <v>499</v>
      </c>
      <c r="D237" s="49">
        <v>730298</v>
      </c>
      <c r="E237" s="147">
        <v>132.3440835619916</v>
      </c>
      <c r="G237" s="49">
        <v>734526.84298954043</v>
      </c>
      <c r="H237" s="147">
        <v>132.05874198789127</v>
      </c>
      <c r="J237" s="148">
        <f t="shared" si="40"/>
        <v>-5.7572341023357509E-3</v>
      </c>
      <c r="K237" s="149">
        <f t="shared" si="40"/>
        <v>2.1607170400463893E-3</v>
      </c>
      <c r="L237" s="148">
        <f t="shared" si="41"/>
        <v>2.0023617665260174E-2</v>
      </c>
      <c r="M237" s="150">
        <f t="shared" si="42"/>
        <v>9.0547645222140982E-3</v>
      </c>
      <c r="N237" s="49">
        <v>744921.20793370414</v>
      </c>
      <c r="P237" s="148">
        <f t="shared" si="43"/>
        <v>2.762509696417137E-2</v>
      </c>
      <c r="Q237" s="151">
        <v>1.9505954822499394E-2</v>
      </c>
      <c r="R237" s="49">
        <v>750472.55306274036</v>
      </c>
      <c r="S237" s="148">
        <f t="shared" si="44"/>
        <v>2.8338431556365284E-2</v>
      </c>
      <c r="T237" s="151">
        <v>2.0213653443982071E-2</v>
      </c>
      <c r="U237" s="49">
        <v>750993.49988875038</v>
      </c>
      <c r="W237" s="148">
        <f t="shared" si="45"/>
        <v>2.6533805621433926E-2</v>
      </c>
      <c r="X237" s="151">
        <v>1.8423285641244735E-2</v>
      </c>
      <c r="Y237" s="49">
        <v>749675.58517772192</v>
      </c>
      <c r="AA237" s="49">
        <v>758130.15261191991</v>
      </c>
      <c r="AB237" s="49">
        <v>749675.58517772192</v>
      </c>
      <c r="AC237" s="148">
        <f t="shared" si="46"/>
        <v>2.6533805621433926E-2</v>
      </c>
      <c r="AD237" s="151">
        <v>1.8423285641244735E-2</v>
      </c>
      <c r="AE237" s="49">
        <v>749678</v>
      </c>
      <c r="AF237" s="147">
        <v>134.78273057123403</v>
      </c>
      <c r="AG237" s="152">
        <f t="shared" si="47"/>
        <v>2.6537112247329242E-2</v>
      </c>
      <c r="AH237" s="152">
        <f t="shared" si="47"/>
        <v>1.8426566141886758E-2</v>
      </c>
      <c r="AJ237" s="49">
        <v>758130.15261191991</v>
      </c>
      <c r="AK237" s="147">
        <v>136.30232192677514</v>
      </c>
      <c r="AL237" s="152">
        <f t="shared" si="48"/>
        <v>-1.1148682825502298E-2</v>
      </c>
      <c r="AM237" s="151">
        <f t="shared" si="48"/>
        <v>-1.1148682825502187E-2</v>
      </c>
    </row>
    <row r="238" spans="2:39" x14ac:dyDescent="0.2">
      <c r="B238" s="178" t="s">
        <v>500</v>
      </c>
      <c r="D238" s="49">
        <v>866791</v>
      </c>
      <c r="E238" s="147">
        <v>132.50118048094387</v>
      </c>
      <c r="G238" s="49">
        <v>872333.78980820754</v>
      </c>
      <c r="H238" s="147">
        <v>132.48140466162937</v>
      </c>
      <c r="J238" s="148">
        <f t="shared" si="40"/>
        <v>-6.353978113614267E-3</v>
      </c>
      <c r="K238" s="149">
        <f t="shared" si="40"/>
        <v>1.4927241574014261E-4</v>
      </c>
      <c r="L238" s="148">
        <f t="shared" si="41"/>
        <v>1.8561950614379263E-2</v>
      </c>
      <c r="M238" s="150">
        <f t="shared" si="42"/>
        <v>9.0547645222140982E-3</v>
      </c>
      <c r="N238" s="49">
        <v>882880.33173498849</v>
      </c>
      <c r="P238" s="148">
        <f t="shared" si="43"/>
        <v>2.3477063641843987E-2</v>
      </c>
      <c r="Q238" s="151">
        <v>1.6822129284061127E-2</v>
      </c>
      <c r="R238" s="49">
        <v>887140.70747117756</v>
      </c>
      <c r="S238" s="148">
        <f t="shared" si="44"/>
        <v>2.4877671200332019E-2</v>
      </c>
      <c r="T238" s="151">
        <v>1.821362970014806E-2</v>
      </c>
      <c r="U238" s="49">
        <v>888354.74149740697</v>
      </c>
      <c r="W238" s="148">
        <f t="shared" si="45"/>
        <v>2.4027594580277922E-2</v>
      </c>
      <c r="X238" s="151">
        <v>1.7369080516229651E-2</v>
      </c>
      <c r="Y238" s="49">
        <v>887617.90273383365</v>
      </c>
      <c r="AA238" s="49">
        <v>900365.39237170981</v>
      </c>
      <c r="AB238" s="49">
        <v>887617.90273383365</v>
      </c>
      <c r="AC238" s="148">
        <f t="shared" si="46"/>
        <v>2.4027594580277922E-2</v>
      </c>
      <c r="AD238" s="151">
        <v>1.7369080516229651E-2</v>
      </c>
      <c r="AE238" s="49">
        <v>887618</v>
      </c>
      <c r="AF238" s="147">
        <v>134.80261892503358</v>
      </c>
      <c r="AG238" s="152">
        <f t="shared" si="47"/>
        <v>2.4027706794371495E-2</v>
      </c>
      <c r="AH238" s="152">
        <f t="shared" si="47"/>
        <v>1.7369192000675771E-2</v>
      </c>
      <c r="AJ238" s="49">
        <v>900365.39237170981</v>
      </c>
      <c r="AK238" s="147">
        <v>136.73856645670992</v>
      </c>
      <c r="AL238" s="152">
        <f t="shared" si="48"/>
        <v>-1.4158021265267773E-2</v>
      </c>
      <c r="AM238" s="151">
        <f t="shared" si="48"/>
        <v>-1.4158021265267773E-2</v>
      </c>
    </row>
    <row r="239" spans="2:39" x14ac:dyDescent="0.2">
      <c r="B239" s="178" t="s">
        <v>501</v>
      </c>
      <c r="D239" s="49">
        <v>775505</v>
      </c>
      <c r="E239" s="147">
        <v>138.71769286066569</v>
      </c>
      <c r="G239" s="49">
        <v>777028.43726531102</v>
      </c>
      <c r="H239" s="147">
        <v>137.95847073018427</v>
      </c>
      <c r="J239" s="148">
        <f t="shared" si="40"/>
        <v>-1.9605939657403315E-3</v>
      </c>
      <c r="K239" s="149">
        <f t="shared" si="40"/>
        <v>5.5032657760194503E-3</v>
      </c>
      <c r="L239" s="148">
        <f t="shared" si="41"/>
        <v>1.9510124311615584E-2</v>
      </c>
      <c r="M239" s="150">
        <f t="shared" si="42"/>
        <v>9.0547645222140982E-3</v>
      </c>
      <c r="N239" s="49">
        <v>790635.19895427942</v>
      </c>
      <c r="P239" s="148">
        <f t="shared" si="43"/>
        <v>2.5036992682527126E-2</v>
      </c>
      <c r="Q239" s="151">
        <v>1.7428133911100874E-2</v>
      </c>
      <c r="R239" s="49">
        <v>794921.31301026326</v>
      </c>
      <c r="S239" s="148">
        <f t="shared" si="44"/>
        <v>2.670282297620874E-2</v>
      </c>
      <c r="T239" s="151">
        <v>1.9081598731602201E-2</v>
      </c>
      <c r="U239" s="49">
        <v>796213.17273216473</v>
      </c>
      <c r="W239" s="148">
        <f t="shared" si="45"/>
        <v>2.5102396030844076E-2</v>
      </c>
      <c r="X239" s="151">
        <v>1.7493051769777779E-2</v>
      </c>
      <c r="Y239" s="49">
        <v>794972.03363389976</v>
      </c>
      <c r="AA239" s="49">
        <v>801997.49450972828</v>
      </c>
      <c r="AB239" s="49">
        <v>794972.03363389976</v>
      </c>
      <c r="AC239" s="148">
        <f t="shared" si="46"/>
        <v>2.5102396030844076E-2</v>
      </c>
      <c r="AD239" s="151">
        <v>1.7493051769777779E-2</v>
      </c>
      <c r="AE239" s="49">
        <v>794974</v>
      </c>
      <c r="AF239" s="147">
        <v>141.14463776415212</v>
      </c>
      <c r="AG239" s="152">
        <f t="shared" si="47"/>
        <v>2.5104931625199001E-2</v>
      </c>
      <c r="AH239" s="152">
        <f t="shared" si="47"/>
        <v>1.7495568542393203E-2</v>
      </c>
      <c r="AJ239" s="49">
        <v>801997.49450972828</v>
      </c>
      <c r="AK239" s="147">
        <v>142.39163274564095</v>
      </c>
      <c r="AL239" s="152">
        <f t="shared" si="48"/>
        <v>-8.7575018099299573E-3</v>
      </c>
      <c r="AM239" s="151">
        <f t="shared" si="48"/>
        <v>-8.7575018099299573E-3</v>
      </c>
    </row>
    <row r="240" spans="2:39" x14ac:dyDescent="0.2">
      <c r="B240" s="178" t="s">
        <v>502</v>
      </c>
      <c r="D240" s="49">
        <v>865050</v>
      </c>
      <c r="E240" s="147">
        <v>139.7335585670005</v>
      </c>
      <c r="G240" s="49">
        <v>884480.74007621943</v>
      </c>
      <c r="H240" s="147">
        <v>141.95138477860269</v>
      </c>
      <c r="J240" s="148">
        <f t="shared" si="40"/>
        <v>-2.1968528194910131E-2</v>
      </c>
      <c r="K240" s="149">
        <f t="shared" si="40"/>
        <v>-1.5623843438098639E-2</v>
      </c>
      <c r="L240" s="148">
        <f t="shared" si="41"/>
        <v>1.8528196624003845E-2</v>
      </c>
      <c r="M240" s="150">
        <f t="shared" si="42"/>
        <v>9.0547645222140982E-3</v>
      </c>
      <c r="N240" s="49">
        <v>881077.81648959452</v>
      </c>
      <c r="P240" s="148">
        <f t="shared" si="43"/>
        <v>2.7133901324164045E-2</v>
      </c>
      <c r="Q240" s="151">
        <v>2.051362637795151E-2</v>
      </c>
      <c r="R240" s="49">
        <v>888522.18134046812</v>
      </c>
      <c r="S240" s="148">
        <f t="shared" si="44"/>
        <v>2.8254591751753599E-2</v>
      </c>
      <c r="T240" s="151">
        <v>2.1627093522626817E-2</v>
      </c>
      <c r="U240" s="49">
        <v>889491.63459485443</v>
      </c>
      <c r="W240" s="148">
        <f t="shared" si="45"/>
        <v>2.7927325928968738E-2</v>
      </c>
      <c r="X240" s="151">
        <v>2.130193705454686E-2</v>
      </c>
      <c r="Y240" s="49">
        <v>889208.53329485445</v>
      </c>
      <c r="AA240" s="49">
        <v>912902.67313734756</v>
      </c>
      <c r="AB240" s="49">
        <v>889208.53329485445</v>
      </c>
      <c r="AC240" s="148">
        <f t="shared" si="46"/>
        <v>2.7927325928968738E-2</v>
      </c>
      <c r="AD240" s="151">
        <v>2.130193705454686E-2</v>
      </c>
      <c r="AE240" s="49">
        <v>889206</v>
      </c>
      <c r="AF240" s="147">
        <v>142.70974746444443</v>
      </c>
      <c r="AG240" s="152">
        <f t="shared" si="47"/>
        <v>2.7924397433674253E-2</v>
      </c>
      <c r="AH240" s="152">
        <f t="shared" si="47"/>
        <v>2.1299027434536377E-2</v>
      </c>
      <c r="AJ240" s="49">
        <v>912902.67313734756</v>
      </c>
      <c r="AK240" s="147">
        <v>146.51285522482655</v>
      </c>
      <c r="AL240" s="152">
        <f t="shared" si="48"/>
        <v>-2.5957502190140258E-2</v>
      </c>
      <c r="AM240" s="151">
        <f t="shared" si="48"/>
        <v>-2.5957502190140147E-2</v>
      </c>
    </row>
    <row r="241" spans="2:39" x14ac:dyDescent="0.2">
      <c r="B241" s="178"/>
      <c r="D241" s="1"/>
      <c r="G241" s="1"/>
      <c r="N241" s="1"/>
      <c r="P241" s="47"/>
      <c r="R241" s="1"/>
      <c r="T241" s="46"/>
      <c r="U241" s="1"/>
      <c r="W241" s="47"/>
      <c r="X241" s="46"/>
      <c r="Y241" s="1"/>
      <c r="AA241" s="1"/>
      <c r="AB241" s="1"/>
      <c r="AC241" s="47"/>
      <c r="AD241" s="46"/>
      <c r="AE241" s="1"/>
      <c r="AF241" s="68"/>
      <c r="AJ241" s="1"/>
      <c r="AK241" s="68"/>
    </row>
    <row r="242" spans="2:39" x14ac:dyDescent="0.2">
      <c r="B242" s="178" t="s">
        <v>12</v>
      </c>
      <c r="D242" s="153">
        <f>SUM(D231:D240)</f>
        <v>7575166</v>
      </c>
      <c r="E242" s="154">
        <v>130.21627899322834</v>
      </c>
      <c r="G242" s="153">
        <f>SUM(G231:G240)</f>
        <v>7568300.0000000019</v>
      </c>
      <c r="H242" s="154">
        <v>129.16904497774559</v>
      </c>
      <c r="J242" s="148">
        <f>D242/G242-1</f>
        <v>9.072050526535147E-4</v>
      </c>
      <c r="K242" s="149">
        <f>E242/H242-1</f>
        <v>8.1074689037392567E-3</v>
      </c>
      <c r="L242" s="148">
        <f>N242/$D242-1</f>
        <v>1.921413275625361E-2</v>
      </c>
      <c r="M242" s="150">
        <f>M$219</f>
        <v>9.0547645222140982E-3</v>
      </c>
      <c r="N242" s="153">
        <f>SUM(N231:N240)</f>
        <v>7720716.2451746594</v>
      </c>
      <c r="P242" s="148">
        <f>R242/$D242-1</f>
        <v>2.3844353072048241E-2</v>
      </c>
      <c r="Q242" s="151">
        <v>1.6531690769705065E-2</v>
      </c>
      <c r="R242" s="153">
        <f>SUM(R231:R240)</f>
        <v>7755790.9326833757</v>
      </c>
      <c r="S242" s="148">
        <f>U242/$D242-1</f>
        <v>2.498444679115841E-2</v>
      </c>
      <c r="T242" s="151">
        <v>1.7663641531991958E-2</v>
      </c>
      <c r="U242" s="153">
        <f>SUM(U231:U240)</f>
        <v>7764427.3318611924</v>
      </c>
      <c r="W242" s="148">
        <f>Y242/$D242-1</f>
        <v>2.376709398166299E-2</v>
      </c>
      <c r="X242" s="151">
        <v>1.6454983491356545E-2</v>
      </c>
      <c r="Y242" s="153">
        <f>SUM(Y231:Y240)</f>
        <v>7755205.6822486985</v>
      </c>
      <c r="AA242" s="153">
        <f>SUM(AA231:AA240)</f>
        <v>7811500</v>
      </c>
      <c r="AB242" s="153">
        <f>SUM(AB231:AB240)</f>
        <v>7755205.6822486985</v>
      </c>
      <c r="AC242" s="148">
        <f>AB242/$D242-1</f>
        <v>2.376709398166299E-2</v>
      </c>
      <c r="AD242" s="151">
        <v>1.6454983491356545E-2</v>
      </c>
      <c r="AE242" s="153">
        <f>SUM(AE231:AE240)</f>
        <v>7755210</v>
      </c>
      <c r="AF242" s="154">
        <v>132.359059405925</v>
      </c>
      <c r="AG242" s="152">
        <f t="shared" ref="AG242:AH242" si="49">AE242/D242 - 1</f>
        <v>2.3767663969344044E-2</v>
      </c>
      <c r="AH242" s="152">
        <f t="shared" si="49"/>
        <v>1.6455549407982106E-2</v>
      </c>
      <c r="AJ242" s="153">
        <f>SUM(AJ231:AJ240)</f>
        <v>7811500</v>
      </c>
      <c r="AK242" s="154">
        <v>133.31976729829148</v>
      </c>
      <c r="AL242" s="152">
        <f t="shared" ref="AL242:AM242" si="50">AE242/AJ242-1</f>
        <v>-7.2060423734238155E-3</v>
      </c>
      <c r="AM242" s="151">
        <f t="shared" si="50"/>
        <v>-7.2060423734238155E-3</v>
      </c>
    </row>
    <row r="243" spans="2:39" x14ac:dyDescent="0.2">
      <c r="B243" s="178"/>
      <c r="D243" s="1"/>
      <c r="G243" s="1"/>
      <c r="N243" s="1"/>
      <c r="P243" s="47"/>
      <c r="R243" s="1"/>
      <c r="T243" s="46"/>
      <c r="U243" s="1"/>
      <c r="W243" s="47"/>
      <c r="X243" s="46"/>
      <c r="Y243" s="1"/>
      <c r="AA243" s="1"/>
      <c r="AB243" s="1"/>
      <c r="AC243" s="47"/>
      <c r="AD243" s="46"/>
      <c r="AE243" s="1"/>
      <c r="AF243" s="68"/>
      <c r="AJ243" s="1"/>
      <c r="AK243" s="68"/>
    </row>
    <row r="244" spans="2:39" x14ac:dyDescent="0.2">
      <c r="B244" s="195" t="s">
        <v>503</v>
      </c>
      <c r="D244" s="1"/>
      <c r="G244" s="1"/>
      <c r="N244" s="1"/>
      <c r="P244" s="47"/>
      <c r="R244" s="1"/>
      <c r="T244" s="46"/>
      <c r="U244" s="1"/>
      <c r="W244" s="47"/>
      <c r="X244" s="46"/>
      <c r="Y244" s="1"/>
      <c r="AA244" s="1"/>
      <c r="AB244" s="1"/>
      <c r="AC244" s="47"/>
      <c r="AD244" s="46"/>
      <c r="AE244" s="1"/>
      <c r="AF244" s="68"/>
      <c r="AJ244" s="1"/>
      <c r="AK244" s="68"/>
    </row>
    <row r="245" spans="2:39" x14ac:dyDescent="0.2">
      <c r="B245" s="178" t="s">
        <v>504</v>
      </c>
      <c r="D245" s="49">
        <v>790645</v>
      </c>
      <c r="E245" s="147">
        <v>132.91075122173908</v>
      </c>
      <c r="G245" s="49">
        <v>826216.65546149586</v>
      </c>
      <c r="H245" s="147">
        <v>137.28212876183287</v>
      </c>
      <c r="J245" s="148">
        <f t="shared" ref="J245:K254" si="51">D245/G245-1</f>
        <v>-4.3053665435522803E-2</v>
      </c>
      <c r="K245" s="149">
        <f t="shared" si="51"/>
        <v>-3.1842291342069506E-2</v>
      </c>
      <c r="L245" s="148">
        <f t="shared" ref="L245:L254" si="52">N245/$D245-1</f>
        <v>2.3956709071992099E-2</v>
      </c>
      <c r="M245" s="150">
        <f t="shared" ref="M245:M254" si="53">M$219</f>
        <v>9.0547645222140982E-3</v>
      </c>
      <c r="N245" s="49">
        <v>809586.25224422524</v>
      </c>
      <c r="P245" s="148">
        <f t="shared" ref="P245:P254" si="54">R245/$D245-1</f>
        <v>3.3820143692405047E-2</v>
      </c>
      <c r="Q245" s="151">
        <v>2.1848391288191937E-2</v>
      </c>
      <c r="R245" s="49">
        <v>817384.7275096816</v>
      </c>
      <c r="S245" s="148">
        <f t="shared" ref="S245:S254" si="55">U245/$D245-1</f>
        <v>3.3942775612490816E-2</v>
      </c>
      <c r="T245" s="151">
        <v>2.1969603116985148E-2</v>
      </c>
      <c r="U245" s="49">
        <v>817481.68582413788</v>
      </c>
      <c r="W245" s="148">
        <f t="shared" ref="W245:W254" si="56">Y245/$D245-1</f>
        <v>3.3942775612490816E-2</v>
      </c>
      <c r="X245" s="151">
        <v>2.1969603116985148E-2</v>
      </c>
      <c r="Y245" s="49">
        <v>817481.68582413788</v>
      </c>
      <c r="AA245" s="49">
        <v>852766.32851994189</v>
      </c>
      <c r="AB245" s="49">
        <v>817481.68582413788</v>
      </c>
      <c r="AC245" s="148">
        <f t="shared" ref="AC245:AC254" si="57">AB245/$D245-1</f>
        <v>3.3942775612490816E-2</v>
      </c>
      <c r="AD245" s="151">
        <v>2.1969603116985148E-2</v>
      </c>
      <c r="AE245" s="49">
        <v>817484</v>
      </c>
      <c r="AF245" s="147">
        <v>135.83113219383441</v>
      </c>
      <c r="AG245" s="152">
        <f t="shared" ref="AG245:AH254" si="58">AE245/D245 - 1</f>
        <v>3.3945702559302848E-2</v>
      </c>
      <c r="AH245" s="152">
        <f t="shared" si="58"/>
        <v>2.197249616942698E-2</v>
      </c>
      <c r="AJ245" s="49">
        <v>852766.32851994189</v>
      </c>
      <c r="AK245" s="147">
        <v>141.6935571823339</v>
      </c>
      <c r="AL245" s="152">
        <f t="shared" ref="AL245:AM254" si="59">AE245/AJ245-1</f>
        <v>-4.1373970031365781E-2</v>
      </c>
      <c r="AM245" s="151">
        <f t="shared" si="59"/>
        <v>-4.1373970031365781E-2</v>
      </c>
    </row>
    <row r="246" spans="2:39" x14ac:dyDescent="0.2">
      <c r="B246" s="178" t="s">
        <v>505</v>
      </c>
      <c r="D246" s="49">
        <v>832975</v>
      </c>
      <c r="E246" s="147">
        <v>127.61190660917724</v>
      </c>
      <c r="G246" s="49">
        <v>861803.92568181409</v>
      </c>
      <c r="H246" s="147">
        <v>130.68352743893902</v>
      </c>
      <c r="J246" s="148">
        <f t="shared" si="51"/>
        <v>-3.3451838431817538E-2</v>
      </c>
      <c r="K246" s="149">
        <f t="shared" si="51"/>
        <v>-2.3504269359403196E-2</v>
      </c>
      <c r="L246" s="148">
        <f t="shared" si="52"/>
        <v>2.2237053121281658E-2</v>
      </c>
      <c r="M246" s="150">
        <f t="shared" si="53"/>
        <v>9.0547645222140982E-3</v>
      </c>
      <c r="N246" s="49">
        <v>851497.90932369954</v>
      </c>
      <c r="P246" s="148">
        <f t="shared" si="54"/>
        <v>3.1574217800243831E-2</v>
      </c>
      <c r="Q246" s="151">
        <v>2.1065563780673591E-2</v>
      </c>
      <c r="R246" s="49">
        <v>859275.53407215804</v>
      </c>
      <c r="S246" s="148">
        <f t="shared" si="55"/>
        <v>3.1705300285008065E-2</v>
      </c>
      <c r="T246" s="151">
        <v>2.1195310927217381E-2</v>
      </c>
      <c r="U246" s="49">
        <v>859384.72250490461</v>
      </c>
      <c r="W246" s="148">
        <f t="shared" si="56"/>
        <v>3.1486299166373133E-2</v>
      </c>
      <c r="X246" s="151">
        <v>2.0978540774562182E-2</v>
      </c>
      <c r="Y246" s="49">
        <v>859202.30004810973</v>
      </c>
      <c r="AA246" s="49">
        <v>889497.16124671197</v>
      </c>
      <c r="AB246" s="49">
        <v>859202.30004810973</v>
      </c>
      <c r="AC246" s="148">
        <f t="shared" si="57"/>
        <v>3.1486299166373133E-2</v>
      </c>
      <c r="AD246" s="151">
        <v>2.0978540774562182E-2</v>
      </c>
      <c r="AE246" s="49">
        <v>859200</v>
      </c>
      <c r="AF246" s="147">
        <v>130.28866941712266</v>
      </c>
      <c r="AG246" s="152">
        <f t="shared" si="58"/>
        <v>3.1483537921306093E-2</v>
      </c>
      <c r="AH246" s="152">
        <f t="shared" si="58"/>
        <v>2.0975807658318635E-2</v>
      </c>
      <c r="AJ246" s="49">
        <v>889497.16124671197</v>
      </c>
      <c r="AK246" s="147">
        <v>134.88291618847987</v>
      </c>
      <c r="AL246" s="152">
        <f t="shared" si="59"/>
        <v>-3.4060998243375717E-2</v>
      </c>
      <c r="AM246" s="151">
        <f t="shared" si="59"/>
        <v>-3.4060998243375717E-2</v>
      </c>
    </row>
    <row r="247" spans="2:39" x14ac:dyDescent="0.2">
      <c r="B247" s="178" t="s">
        <v>506</v>
      </c>
      <c r="D247" s="49">
        <v>775852</v>
      </c>
      <c r="E247" s="147">
        <v>133.25150631917225</v>
      </c>
      <c r="G247" s="49">
        <v>787054.30317727919</v>
      </c>
      <c r="H247" s="147">
        <v>134.21729486867568</v>
      </c>
      <c r="J247" s="148">
        <f t="shared" si="51"/>
        <v>-1.4233202375053877E-2</v>
      </c>
      <c r="K247" s="149">
        <f t="shared" si="51"/>
        <v>-7.1957086487878241E-3</v>
      </c>
      <c r="L247" s="148">
        <f t="shared" si="52"/>
        <v>1.9016789611191687E-2</v>
      </c>
      <c r="M247" s="150">
        <f t="shared" si="53"/>
        <v>9.0547645222140982E-3</v>
      </c>
      <c r="N247" s="49">
        <v>790606.21425342234</v>
      </c>
      <c r="P247" s="148">
        <f t="shared" si="54"/>
        <v>2.8338248180481473E-2</v>
      </c>
      <c r="Q247" s="151">
        <v>2.1048871983084139E-2</v>
      </c>
      <c r="R247" s="49">
        <v>797838.28652732295</v>
      </c>
      <c r="S247" s="148">
        <f t="shared" si="55"/>
        <v>2.9231055930928118E-2</v>
      </c>
      <c r="T247" s="151">
        <v>2.1935351065335729E-2</v>
      </c>
      <c r="U247" s="49">
        <v>798530.97320612241</v>
      </c>
      <c r="W247" s="148">
        <f t="shared" si="56"/>
        <v>2.8094749745867897E-2</v>
      </c>
      <c r="X247" s="151">
        <v>2.080709958724869E-2</v>
      </c>
      <c r="Y247" s="49">
        <v>797649.36777983105</v>
      </c>
      <c r="AA247" s="49">
        <v>812345.53192517709</v>
      </c>
      <c r="AB247" s="49">
        <v>797649.36777983105</v>
      </c>
      <c r="AC247" s="148">
        <f t="shared" si="57"/>
        <v>2.8094749745867897E-2</v>
      </c>
      <c r="AD247" s="151">
        <v>2.080709958724869E-2</v>
      </c>
      <c r="AE247" s="49">
        <v>797647</v>
      </c>
      <c r="AF247" s="147">
        <v>136.02367990103014</v>
      </c>
      <c r="AG247" s="152">
        <f t="shared" si="58"/>
        <v>2.8091697901146073E-2</v>
      </c>
      <c r="AH247" s="152">
        <f t="shared" si="58"/>
        <v>2.0804069375529588E-2</v>
      </c>
      <c r="AJ247" s="49">
        <v>812345.53192517709</v>
      </c>
      <c r="AK247" s="147">
        <v>138.53023781650572</v>
      </c>
      <c r="AL247" s="152">
        <f t="shared" si="59"/>
        <v>-1.8093940752456739E-2</v>
      </c>
      <c r="AM247" s="151">
        <f t="shared" si="59"/>
        <v>-1.8093940752456628E-2</v>
      </c>
    </row>
    <row r="248" spans="2:39" x14ac:dyDescent="0.2">
      <c r="B248" s="178" t="s">
        <v>507</v>
      </c>
      <c r="D248" s="49">
        <v>980561</v>
      </c>
      <c r="E248" s="147">
        <v>126.43310233644198</v>
      </c>
      <c r="G248" s="49">
        <v>985027.44904513878</v>
      </c>
      <c r="H248" s="147">
        <v>126.11164830476488</v>
      </c>
      <c r="J248" s="148">
        <f t="shared" si="51"/>
        <v>-4.5343396769993438E-3</v>
      </c>
      <c r="K248" s="149">
        <f t="shared" si="51"/>
        <v>2.5489638427391714E-3</v>
      </c>
      <c r="L248" s="148">
        <f t="shared" si="52"/>
        <v>1.9147728975267508E-2</v>
      </c>
      <c r="M248" s="150">
        <f t="shared" si="53"/>
        <v>9.0547645222140982E-3</v>
      </c>
      <c r="N248" s="49">
        <v>999336.51627171726</v>
      </c>
      <c r="P248" s="148">
        <f t="shared" si="54"/>
        <v>2.2793674158481547E-2</v>
      </c>
      <c r="Q248" s="151">
        <v>1.5567335801535576E-2</v>
      </c>
      <c r="R248" s="49">
        <v>1002911.5879265149</v>
      </c>
      <c r="S248" s="148">
        <f t="shared" si="55"/>
        <v>2.3290540134972115E-2</v>
      </c>
      <c r="T248" s="151">
        <v>1.6060691273654726E-2</v>
      </c>
      <c r="U248" s="49">
        <v>1003398.7953252883</v>
      </c>
      <c r="W248" s="148">
        <f t="shared" si="56"/>
        <v>2.2500435931515295E-2</v>
      </c>
      <c r="X248" s="151">
        <v>1.5276169388954708E-2</v>
      </c>
      <c r="Y248" s="49">
        <v>1002624.0499574426</v>
      </c>
      <c r="AA248" s="49">
        <v>1016680.3533443576</v>
      </c>
      <c r="AB248" s="49">
        <v>1002624.0499574426</v>
      </c>
      <c r="AC248" s="148">
        <f t="shared" si="57"/>
        <v>2.2500435931515295E-2</v>
      </c>
      <c r="AD248" s="151">
        <v>1.5276169388954708E-2</v>
      </c>
      <c r="AE248" s="49">
        <v>1002624</v>
      </c>
      <c r="AF248" s="147">
        <v>128.36450942812493</v>
      </c>
      <c r="AG248" s="152">
        <f t="shared" si="58"/>
        <v>2.2500384983698218E-2</v>
      </c>
      <c r="AH248" s="152">
        <f t="shared" si="58"/>
        <v>1.5276118801098804E-2</v>
      </c>
      <c r="AJ248" s="49">
        <v>1016680.3533443576</v>
      </c>
      <c r="AK248" s="147">
        <v>130.16412414051646</v>
      </c>
      <c r="AL248" s="152">
        <f t="shared" si="59"/>
        <v>-1.3825735196042022E-2</v>
      </c>
      <c r="AM248" s="151">
        <f t="shared" si="59"/>
        <v>-1.3825735196042133E-2</v>
      </c>
    </row>
    <row r="249" spans="2:39" x14ac:dyDescent="0.2">
      <c r="B249" s="178" t="s">
        <v>508</v>
      </c>
      <c r="D249" s="49">
        <v>676347</v>
      </c>
      <c r="E249" s="147">
        <v>126.46409339700038</v>
      </c>
      <c r="G249" s="49">
        <v>683878.52572560776</v>
      </c>
      <c r="H249" s="147">
        <v>126.94401613773155</v>
      </c>
      <c r="J249" s="148">
        <f t="shared" si="51"/>
        <v>-1.1012958357797031E-2</v>
      </c>
      <c r="K249" s="149">
        <f t="shared" si="51"/>
        <v>-3.7805857679062971E-3</v>
      </c>
      <c r="L249" s="148">
        <f t="shared" si="52"/>
        <v>1.9276713109609656E-2</v>
      </c>
      <c r="M249" s="150">
        <f t="shared" si="53"/>
        <v>9.0547645222140982E-3</v>
      </c>
      <c r="N249" s="49">
        <v>689384.74708154518</v>
      </c>
      <c r="P249" s="148">
        <f t="shared" si="54"/>
        <v>2.2145491388249505E-2</v>
      </c>
      <c r="Q249" s="151">
        <v>1.4724900171910749E-2</v>
      </c>
      <c r="R249" s="49">
        <v>691325.03666396835</v>
      </c>
      <c r="S249" s="148">
        <f t="shared" si="55"/>
        <v>2.3565861964845114E-2</v>
      </c>
      <c r="T249" s="151">
        <v>1.6134959115266856E-2</v>
      </c>
      <c r="U249" s="49">
        <v>692285.70004233706</v>
      </c>
      <c r="W249" s="148">
        <f t="shared" si="56"/>
        <v>2.3565861964845114E-2</v>
      </c>
      <c r="X249" s="151">
        <v>1.6134959115266856E-2</v>
      </c>
      <c r="Y249" s="49">
        <v>692285.70004233706</v>
      </c>
      <c r="AA249" s="49">
        <v>705854.30066270975</v>
      </c>
      <c r="AB249" s="49">
        <v>692285.70004233706</v>
      </c>
      <c r="AC249" s="148">
        <f t="shared" si="57"/>
        <v>2.3565861964845114E-2</v>
      </c>
      <c r="AD249" s="151">
        <v>1.6134959115266856E-2</v>
      </c>
      <c r="AE249" s="49">
        <v>692286</v>
      </c>
      <c r="AF249" s="147">
        <v>128.50464205274125</v>
      </c>
      <c r="AG249" s="152">
        <f t="shared" si="58"/>
        <v>2.3566305461545589E-2</v>
      </c>
      <c r="AH249" s="152">
        <f t="shared" si="58"/>
        <v>1.6135399392261496E-2</v>
      </c>
      <c r="AJ249" s="49">
        <v>705854.30066270975</v>
      </c>
      <c r="AK249" s="147">
        <v>131.02323930868099</v>
      </c>
      <c r="AL249" s="152">
        <f t="shared" si="59"/>
        <v>-1.9222523189234342E-2</v>
      </c>
      <c r="AM249" s="151">
        <f t="shared" si="59"/>
        <v>-1.9222523189234453E-2</v>
      </c>
    </row>
    <row r="250" spans="2:39" x14ac:dyDescent="0.2">
      <c r="B250" s="178" t="s">
        <v>509</v>
      </c>
      <c r="D250" s="49">
        <v>674870</v>
      </c>
      <c r="E250" s="147">
        <v>130.32870621852629</v>
      </c>
      <c r="G250" s="49">
        <v>661242.59582197748</v>
      </c>
      <c r="H250" s="147">
        <v>126.95202311646325</v>
      </c>
      <c r="J250" s="148">
        <f t="shared" si="51"/>
        <v>2.0608781503379303E-2</v>
      </c>
      <c r="K250" s="149">
        <f t="shared" si="51"/>
        <v>2.6598103907058857E-2</v>
      </c>
      <c r="L250" s="148">
        <f t="shared" si="52"/>
        <v>1.7868518962175228E-2</v>
      </c>
      <c r="M250" s="150">
        <f t="shared" si="53"/>
        <v>9.0547645222140982E-3</v>
      </c>
      <c r="N250" s="49">
        <v>686928.92739200324</v>
      </c>
      <c r="P250" s="148">
        <f t="shared" si="54"/>
        <v>1.9572256256702003E-2</v>
      </c>
      <c r="Q250" s="151">
        <v>1.3623923668391269E-2</v>
      </c>
      <c r="R250" s="49">
        <v>688078.72857996053</v>
      </c>
      <c r="S250" s="148">
        <f t="shared" si="55"/>
        <v>2.1146780670435961E-2</v>
      </c>
      <c r="T250" s="151">
        <v>1.5189262078069143E-2</v>
      </c>
      <c r="U250" s="49">
        <v>689141.32787105709</v>
      </c>
      <c r="W250" s="148">
        <f t="shared" si="56"/>
        <v>2.0041975653284583E-2</v>
      </c>
      <c r="X250" s="151">
        <v>1.409090265380919E-2</v>
      </c>
      <c r="Y250" s="49">
        <v>688395.72810913215</v>
      </c>
      <c r="AA250" s="49">
        <v>682490.9870464144</v>
      </c>
      <c r="AB250" s="49">
        <v>688395.72810913215</v>
      </c>
      <c r="AC250" s="148">
        <f t="shared" si="57"/>
        <v>2.0041975653284583E-2</v>
      </c>
      <c r="AD250" s="151">
        <v>1.409090265380919E-2</v>
      </c>
      <c r="AE250" s="49">
        <v>688397</v>
      </c>
      <c r="AF250" s="147">
        <v>132.16539952128608</v>
      </c>
      <c r="AG250" s="152">
        <f t="shared" si="58"/>
        <v>2.0043860299020499E-2</v>
      </c>
      <c r="AH250" s="152">
        <f t="shared" si="58"/>
        <v>1.4092776304248211E-2</v>
      </c>
      <c r="AJ250" s="49">
        <v>682490.9870464144</v>
      </c>
      <c r="AK250" s="147">
        <v>131.03150358392938</v>
      </c>
      <c r="AL250" s="152">
        <f t="shared" si="59"/>
        <v>8.6536131109140602E-3</v>
      </c>
      <c r="AM250" s="151">
        <f t="shared" si="59"/>
        <v>8.6536131109142822E-3</v>
      </c>
    </row>
    <row r="251" spans="2:39" x14ac:dyDescent="0.2">
      <c r="B251" s="178" t="s">
        <v>510</v>
      </c>
      <c r="D251" s="49">
        <v>605011</v>
      </c>
      <c r="E251" s="147">
        <v>126.38443632226566</v>
      </c>
      <c r="G251" s="49">
        <v>600126.66387256212</v>
      </c>
      <c r="H251" s="147">
        <v>124.6619875684445</v>
      </c>
      <c r="J251" s="148">
        <f t="shared" si="51"/>
        <v>8.1388420503094583E-3</v>
      </c>
      <c r="K251" s="149">
        <f t="shared" si="51"/>
        <v>1.3816952444107855E-2</v>
      </c>
      <c r="L251" s="148">
        <f t="shared" si="52"/>
        <v>1.7604621880177307E-2</v>
      </c>
      <c r="M251" s="150">
        <f t="shared" si="53"/>
        <v>9.0547645222140982E-3</v>
      </c>
      <c r="N251" s="49">
        <v>615661.98988834792</v>
      </c>
      <c r="P251" s="148">
        <f t="shared" si="54"/>
        <v>2.1103441230787112E-2</v>
      </c>
      <c r="Q251" s="151">
        <v>1.5384521213896107E-2</v>
      </c>
      <c r="R251" s="49">
        <v>617778.81408247969</v>
      </c>
      <c r="S251" s="148">
        <f t="shared" si="55"/>
        <v>2.2744304279123773E-2</v>
      </c>
      <c r="T251" s="151">
        <v>1.7016194238819615E-2</v>
      </c>
      <c r="U251" s="49">
        <v>618771.55427621689</v>
      </c>
      <c r="W251" s="148">
        <f t="shared" si="56"/>
        <v>2.1882330004955985E-2</v>
      </c>
      <c r="X251" s="151">
        <v>1.6159047645895042E-2</v>
      </c>
      <c r="Y251" s="49">
        <v>618250.05035862839</v>
      </c>
      <c r="AA251" s="49">
        <v>619411.15373868891</v>
      </c>
      <c r="AB251" s="49">
        <v>618250.05035862839</v>
      </c>
      <c r="AC251" s="148">
        <f t="shared" si="57"/>
        <v>2.1882330004955985E-2</v>
      </c>
      <c r="AD251" s="151">
        <v>1.6159047645895042E-2</v>
      </c>
      <c r="AE251" s="49">
        <v>618251</v>
      </c>
      <c r="AF251" s="147">
        <v>128.42688571582084</v>
      </c>
      <c r="AG251" s="152">
        <f t="shared" si="58"/>
        <v>2.1883899631576886E-2</v>
      </c>
      <c r="AH251" s="152">
        <f t="shared" si="58"/>
        <v>1.6160608481468275E-2</v>
      </c>
      <c r="AJ251" s="49">
        <v>619411.15373868891</v>
      </c>
      <c r="AK251" s="147">
        <v>128.66787995863064</v>
      </c>
      <c r="AL251" s="152">
        <f t="shared" si="59"/>
        <v>-1.8729945879830678E-3</v>
      </c>
      <c r="AM251" s="151">
        <f t="shared" si="59"/>
        <v>-1.8729945879831789E-3</v>
      </c>
    </row>
    <row r="252" spans="2:39" x14ac:dyDescent="0.2">
      <c r="B252" s="178" t="s">
        <v>511</v>
      </c>
      <c r="D252" s="49">
        <v>664556</v>
      </c>
      <c r="E252" s="147">
        <v>129.44661076663331</v>
      </c>
      <c r="G252" s="49">
        <v>653663.95631024905</v>
      </c>
      <c r="H252" s="147">
        <v>126.71835797295034</v>
      </c>
      <c r="J252" s="148">
        <f t="shared" si="51"/>
        <v>1.6663063007533063E-2</v>
      </c>
      <c r="K252" s="149">
        <f t="shared" si="51"/>
        <v>2.1530051662012051E-2</v>
      </c>
      <c r="L252" s="148">
        <f t="shared" si="52"/>
        <v>1.6803945806608045E-2</v>
      </c>
      <c r="M252" s="150">
        <f t="shared" si="53"/>
        <v>9.0547645222140982E-3</v>
      </c>
      <c r="N252" s="49">
        <v>675723.16300945624</v>
      </c>
      <c r="P252" s="148">
        <f t="shared" si="54"/>
        <v>1.8655962555943262E-2</v>
      </c>
      <c r="Q252" s="151">
        <v>1.3802667242201583E-2</v>
      </c>
      <c r="R252" s="49">
        <v>676953.93185232743</v>
      </c>
      <c r="S252" s="148">
        <f t="shared" si="55"/>
        <v>2.0568850862843879E-2</v>
      </c>
      <c r="T252" s="151">
        <v>1.5706441763686074E-2</v>
      </c>
      <c r="U252" s="49">
        <v>678225.15325400804</v>
      </c>
      <c r="W252" s="148">
        <f t="shared" si="56"/>
        <v>1.8774611647950135E-2</v>
      </c>
      <c r="X252" s="151">
        <v>1.3920751041211155E-2</v>
      </c>
      <c r="Y252" s="49">
        <v>677032.78081831522</v>
      </c>
      <c r="AA252" s="49">
        <v>674668.81528447755</v>
      </c>
      <c r="AB252" s="49">
        <v>677032.78081831522</v>
      </c>
      <c r="AC252" s="148">
        <f t="shared" si="57"/>
        <v>1.8774611647950135E-2</v>
      </c>
      <c r="AD252" s="151">
        <v>1.3920751041211155E-2</v>
      </c>
      <c r="AE252" s="49">
        <v>677035</v>
      </c>
      <c r="AF252" s="147">
        <v>131.24903501562588</v>
      </c>
      <c r="AG252" s="152">
        <f t="shared" si="58"/>
        <v>1.8777950992843406E-2</v>
      </c>
      <c r="AH252" s="152">
        <f t="shared" si="58"/>
        <v>1.3924074476094006E-2</v>
      </c>
      <c r="AJ252" s="49">
        <v>674668.81528447755</v>
      </c>
      <c r="AK252" s="147">
        <v>130.79032983704423</v>
      </c>
      <c r="AL252" s="152">
        <f t="shared" si="59"/>
        <v>3.5071796145265122E-3</v>
      </c>
      <c r="AM252" s="151">
        <f t="shared" si="59"/>
        <v>3.5071796145262901E-3</v>
      </c>
    </row>
    <row r="253" spans="2:39" x14ac:dyDescent="0.2">
      <c r="B253" s="178" t="s">
        <v>512</v>
      </c>
      <c r="D253" s="49">
        <v>791535</v>
      </c>
      <c r="E253" s="147">
        <v>133.27033982888332</v>
      </c>
      <c r="G253" s="49">
        <v>757162.80443824397</v>
      </c>
      <c r="H253" s="147">
        <v>126.81308016467013</v>
      </c>
      <c r="J253" s="148">
        <f t="shared" si="51"/>
        <v>4.539604344042969E-2</v>
      </c>
      <c r="K253" s="149">
        <f t="shared" si="51"/>
        <v>5.0919508112477585E-2</v>
      </c>
      <c r="L253" s="148">
        <f t="shared" si="52"/>
        <v>1.7362436859917674E-2</v>
      </c>
      <c r="M253" s="150">
        <f t="shared" si="53"/>
        <v>9.0547645222140982E-3</v>
      </c>
      <c r="N253" s="49">
        <v>805277.97645991493</v>
      </c>
      <c r="P253" s="148">
        <f t="shared" si="54"/>
        <v>1.8573655432718938E-2</v>
      </c>
      <c r="Q253" s="151">
        <v>1.3220195383465416E-2</v>
      </c>
      <c r="R253" s="49">
        <v>806236.69835293724</v>
      </c>
      <c r="S253" s="148">
        <f t="shared" si="55"/>
        <v>2.0740640006082556E-2</v>
      </c>
      <c r="T253" s="151">
        <v>1.5375790632867092E-2</v>
      </c>
      <c r="U253" s="49">
        <v>807951.94248721458</v>
      </c>
      <c r="W253" s="148">
        <f t="shared" si="56"/>
        <v>1.8226412276747483E-2</v>
      </c>
      <c r="X253" s="151">
        <v>1.2874777281924654E-2</v>
      </c>
      <c r="Y253" s="49">
        <v>805961.84324147541</v>
      </c>
      <c r="AA253" s="49">
        <v>781493.4987869591</v>
      </c>
      <c r="AB253" s="49">
        <v>805961.84324147541</v>
      </c>
      <c r="AC253" s="148">
        <f t="shared" si="57"/>
        <v>1.8226412276747483E-2</v>
      </c>
      <c r="AD253" s="151">
        <v>1.2874777281924654E-2</v>
      </c>
      <c r="AE253" s="49">
        <v>805963</v>
      </c>
      <c r="AF253" s="147">
        <v>134.98635951166068</v>
      </c>
      <c r="AG253" s="152">
        <f t="shared" si="58"/>
        <v>1.8227873688466012E-2</v>
      </c>
      <c r="AH253" s="152">
        <f t="shared" si="58"/>
        <v>1.2876231012697081E-2</v>
      </c>
      <c r="AJ253" s="49">
        <v>781493.4987869591</v>
      </c>
      <c r="AK253" s="147">
        <v>130.88809583477408</v>
      </c>
      <c r="AL253" s="152">
        <f t="shared" si="59"/>
        <v>3.131120252570585E-2</v>
      </c>
      <c r="AM253" s="151">
        <f t="shared" si="59"/>
        <v>3.131120252570585E-2</v>
      </c>
    </row>
    <row r="254" spans="2:39" x14ac:dyDescent="0.2">
      <c r="B254" s="178" t="s">
        <v>513</v>
      </c>
      <c r="D254" s="49">
        <v>782814</v>
      </c>
      <c r="E254" s="147">
        <v>136.54452554821762</v>
      </c>
      <c r="G254" s="49">
        <v>752123.12046563218</v>
      </c>
      <c r="H254" s="147">
        <v>130.45294663833238</v>
      </c>
      <c r="J254" s="148">
        <f t="shared" si="51"/>
        <v>4.0805658939679246E-2</v>
      </c>
      <c r="K254" s="149">
        <f t="shared" si="51"/>
        <v>4.66956022601277E-2</v>
      </c>
      <c r="L254" s="148">
        <f t="shared" si="52"/>
        <v>1.7754599752082934E-2</v>
      </c>
      <c r="M254" s="150">
        <f t="shared" si="53"/>
        <v>9.0547645222140982E-3</v>
      </c>
      <c r="N254" s="49">
        <v>796712.54925032705</v>
      </c>
      <c r="P254" s="148">
        <f t="shared" si="54"/>
        <v>1.9408936370611807E-2</v>
      </c>
      <c r="Q254" s="151">
        <v>1.3672539998431654E-2</v>
      </c>
      <c r="R254" s="49">
        <v>798007.58711602411</v>
      </c>
      <c r="S254" s="148">
        <f t="shared" si="55"/>
        <v>2.1003044235162083E-2</v>
      </c>
      <c r="T254" s="151">
        <v>1.5257677532975356E-2</v>
      </c>
      <c r="U254" s="49">
        <v>799255.47706990421</v>
      </c>
      <c r="W254" s="148">
        <f t="shared" si="56"/>
        <v>1.7255920396529456E-2</v>
      </c>
      <c r="X254" s="151">
        <v>1.15316394302305E-2</v>
      </c>
      <c r="Y254" s="49">
        <v>796322.17606928875</v>
      </c>
      <c r="AA254" s="49">
        <v>776291.86944456305</v>
      </c>
      <c r="AB254" s="49">
        <v>796322.17606928875</v>
      </c>
      <c r="AC254" s="148">
        <f t="shared" si="57"/>
        <v>1.7255920396529456E-2</v>
      </c>
      <c r="AD254" s="151">
        <v>1.15316394302305E-2</v>
      </c>
      <c r="AE254" s="49">
        <v>796323</v>
      </c>
      <c r="AF254" s="147">
        <v>138.11925069071668</v>
      </c>
      <c r="AG254" s="152">
        <f t="shared" si="58"/>
        <v>1.7256972920770552E-2</v>
      </c>
      <c r="AH254" s="152">
        <f t="shared" si="58"/>
        <v>1.1532686031729522E-2</v>
      </c>
      <c r="AJ254" s="49">
        <v>776291.86944456305</v>
      </c>
      <c r="AK254" s="147">
        <v>134.64492589687688</v>
      </c>
      <c r="AL254" s="152">
        <f t="shared" si="59"/>
        <v>2.5803607307866239E-2</v>
      </c>
      <c r="AM254" s="151">
        <f t="shared" si="59"/>
        <v>2.5803607307866461E-2</v>
      </c>
    </row>
    <row r="255" spans="2:39" x14ac:dyDescent="0.2">
      <c r="B255" s="178"/>
      <c r="D255" s="1"/>
      <c r="G255" s="1"/>
      <c r="N255" s="1"/>
      <c r="P255" s="47"/>
      <c r="R255" s="1"/>
      <c r="T255" s="46"/>
      <c r="U255" s="1"/>
      <c r="W255" s="47"/>
      <c r="X255" s="46"/>
      <c r="Y255" s="1"/>
      <c r="AA255" s="1"/>
      <c r="AB255" s="1"/>
      <c r="AC255" s="47"/>
      <c r="AD255" s="46"/>
      <c r="AE255" s="1"/>
      <c r="AF255" s="68"/>
      <c r="AJ255" s="1"/>
      <c r="AK255" s="68"/>
    </row>
    <row r="256" spans="2:39" x14ac:dyDescent="0.2">
      <c r="B256" s="178" t="s">
        <v>12</v>
      </c>
      <c r="D256" s="153">
        <f>SUM(D245:D254)</f>
        <v>7575166</v>
      </c>
      <c r="E256" s="154">
        <v>130.21627899322834</v>
      </c>
      <c r="G256" s="153">
        <f>SUM(G245:G254)</f>
        <v>7568300</v>
      </c>
      <c r="H256" s="154">
        <v>129.16904497774556</v>
      </c>
      <c r="J256" s="148">
        <f>D256/G256-1</f>
        <v>9.0720505265373674E-4</v>
      </c>
      <c r="K256" s="149">
        <f>E256/H256-1</f>
        <v>8.1074689037394787E-3</v>
      </c>
      <c r="L256" s="148">
        <f>N256/$D256-1</f>
        <v>1.921413275625361E-2</v>
      </c>
      <c r="M256" s="150">
        <f>M$219</f>
        <v>9.0547645222140982E-3</v>
      </c>
      <c r="N256" s="153">
        <f>SUM(N245:N254)</f>
        <v>7720716.2451746594</v>
      </c>
      <c r="P256" s="148">
        <f>R256/$D256-1</f>
        <v>2.3844353072048463E-2</v>
      </c>
      <c r="Q256" s="151">
        <v>1.6531690769705287E-2</v>
      </c>
      <c r="R256" s="153">
        <f>SUM(R245:R254)</f>
        <v>7755790.9326833766</v>
      </c>
      <c r="S256" s="148">
        <f>U256/$D256-1</f>
        <v>2.4984446791158188E-2</v>
      </c>
      <c r="T256" s="151">
        <v>1.7663641531991736E-2</v>
      </c>
      <c r="U256" s="153">
        <f>SUM(U245:U254)</f>
        <v>7764427.3318611914</v>
      </c>
      <c r="W256" s="148">
        <f>Y256/$D256-1</f>
        <v>2.376709398166299E-2</v>
      </c>
      <c r="X256" s="151">
        <v>1.6454983491356545E-2</v>
      </c>
      <c r="Y256" s="153">
        <f>SUM(Y245:Y254)</f>
        <v>7755205.6822486976</v>
      </c>
      <c r="AA256" s="153">
        <f>SUM(AA245:AA254)</f>
        <v>7811500</v>
      </c>
      <c r="AB256" s="153">
        <f>SUM(AB245:AB254)</f>
        <v>7755205.6822486976</v>
      </c>
      <c r="AC256" s="148">
        <f>AB256/$D256-1</f>
        <v>2.376709398166299E-2</v>
      </c>
      <c r="AD256" s="151">
        <v>1.6454983491356545E-2</v>
      </c>
      <c r="AE256" s="153">
        <f>SUM(AE245:AE254)</f>
        <v>7755210</v>
      </c>
      <c r="AF256" s="154">
        <v>132.359059405925</v>
      </c>
      <c r="AG256" s="152">
        <f t="shared" ref="AG256:AH256" si="60">AE256/D256 - 1</f>
        <v>2.3767663969344044E-2</v>
      </c>
      <c r="AH256" s="152">
        <f t="shared" si="60"/>
        <v>1.6455549407982106E-2</v>
      </c>
      <c r="AJ256" s="153">
        <f>SUM(AJ245:AJ254)</f>
        <v>7811500</v>
      </c>
      <c r="AK256" s="154">
        <v>133.31976729829148</v>
      </c>
      <c r="AL256" s="152">
        <f t="shared" ref="AL256:AM256" si="61">AE256/AJ256-1</f>
        <v>-7.2060423734238155E-3</v>
      </c>
      <c r="AM256" s="151">
        <f t="shared" si="61"/>
        <v>-7.2060423734238155E-3</v>
      </c>
    </row>
    <row r="257" spans="2:39" x14ac:dyDescent="0.2">
      <c r="B257" s="178"/>
      <c r="D257" s="1"/>
      <c r="G257" s="1"/>
      <c r="N257" s="1"/>
      <c r="P257" s="47"/>
      <c r="R257" s="1"/>
      <c r="T257" s="46"/>
      <c r="U257" s="1"/>
      <c r="W257" s="47"/>
      <c r="X257" s="46"/>
      <c r="Y257" s="1"/>
      <c r="AA257" s="1"/>
      <c r="AB257" s="1"/>
      <c r="AC257" s="47"/>
      <c r="AD257" s="46"/>
      <c r="AE257" s="1"/>
      <c r="AF257" s="68"/>
      <c r="AJ257" s="1"/>
      <c r="AK257" s="68"/>
    </row>
    <row r="258" spans="2:39" x14ac:dyDescent="0.2">
      <c r="B258" s="195" t="s">
        <v>514</v>
      </c>
      <c r="D258" s="1"/>
      <c r="G258" s="1"/>
      <c r="N258" s="1"/>
      <c r="P258" s="47"/>
      <c r="R258" s="1"/>
      <c r="T258" s="46"/>
      <c r="U258" s="1"/>
      <c r="W258" s="47"/>
      <c r="X258" s="46"/>
      <c r="Y258" s="1"/>
      <c r="AA258" s="1"/>
      <c r="AB258" s="1"/>
      <c r="AC258" s="47"/>
      <c r="AD258" s="46"/>
      <c r="AE258" s="1"/>
      <c r="AF258" s="68"/>
      <c r="AJ258" s="1"/>
      <c r="AK258" s="68"/>
    </row>
    <row r="259" spans="2:39" x14ac:dyDescent="0.2">
      <c r="B259" s="178"/>
      <c r="D259" s="1"/>
      <c r="G259" s="1"/>
      <c r="N259" s="1"/>
      <c r="P259" s="47"/>
      <c r="R259" s="1"/>
      <c r="T259" s="46"/>
      <c r="U259" s="1"/>
      <c r="W259" s="47"/>
      <c r="X259" s="46"/>
      <c r="Y259" s="1"/>
      <c r="AA259" s="1"/>
      <c r="AB259" s="1"/>
      <c r="AC259" s="47"/>
      <c r="AD259" s="46"/>
      <c r="AE259" s="1"/>
      <c r="AF259" s="68"/>
      <c r="AJ259" s="1"/>
      <c r="AK259" s="68"/>
    </row>
    <row r="260" spans="2:39" x14ac:dyDescent="0.2">
      <c r="B260" s="178" t="s">
        <v>515</v>
      </c>
      <c r="D260" s="49">
        <v>497939</v>
      </c>
      <c r="E260" s="147">
        <v>140.69903834672661</v>
      </c>
      <c r="G260" s="49">
        <v>483638.25459410832</v>
      </c>
      <c r="H260" s="147">
        <v>136.26603078526637</v>
      </c>
      <c r="J260" s="148">
        <f t="shared" ref="J260:K271" si="62">D260/G260-1</f>
        <v>2.9569094814250185E-2</v>
      </c>
      <c r="K260" s="149">
        <f t="shared" si="62"/>
        <v>3.2532007690500464E-2</v>
      </c>
      <c r="L260" s="148">
        <f t="shared" ref="L260:L271" si="63">N260/$D260-1</f>
        <v>1.4877961487180125E-2</v>
      </c>
      <c r="M260" s="150">
        <f t="shared" ref="M260:M271" si="64">M$219</f>
        <v>9.0547645222140982E-3</v>
      </c>
      <c r="N260" s="49">
        <v>505347.31726496504</v>
      </c>
      <c r="P260" s="148">
        <f t="shared" ref="P260:P271" si="65">R260/$D260-1</f>
        <v>1.6235238968262733E-2</v>
      </c>
      <c r="Q260" s="151">
        <v>1.3319090652848198E-2</v>
      </c>
      <c r="R260" s="49">
        <v>506023.1586566178</v>
      </c>
      <c r="S260" s="148">
        <f t="shared" ref="S260:S271" si="66">U260/$D260-1</f>
        <v>2.02814462911316E-2</v>
      </c>
      <c r="T260" s="151">
        <v>1.7353687139745277E-2</v>
      </c>
      <c r="U260" s="49">
        <v>508037.92308475974</v>
      </c>
      <c r="W260" s="148">
        <f t="shared" ref="W260:W271" si="67">Y260/$D260-1</f>
        <v>1.8516552581580914E-2</v>
      </c>
      <c r="X260" s="151">
        <v>1.55938578991488E-2</v>
      </c>
      <c r="Y260" s="49">
        <v>507159.11367591983</v>
      </c>
      <c r="AA260" s="49">
        <v>499179.50210243749</v>
      </c>
      <c r="AB260" s="49">
        <v>507159.11367591983</v>
      </c>
      <c r="AC260" s="148">
        <f t="shared" ref="AC260:AC271" si="68">AB260/$D260-1</f>
        <v>1.8516552581580914E-2</v>
      </c>
      <c r="AD260" s="151">
        <v>1.55938578991488E-2</v>
      </c>
      <c r="AE260" s="49">
        <v>507159</v>
      </c>
      <c r="AF260" s="147">
        <v>142.89304712883808</v>
      </c>
      <c r="AG260" s="152">
        <f t="shared" ref="AG260:AH271" si="69">AE260/D260 - 1</f>
        <v>1.8516324288718078E-2</v>
      </c>
      <c r="AH260" s="152">
        <f t="shared" si="69"/>
        <v>1.5593630261386382E-2</v>
      </c>
      <c r="AJ260" s="49">
        <v>499179.50210243749</v>
      </c>
      <c r="AK260" s="147">
        <v>140.64480788011949</v>
      </c>
      <c r="AL260" s="152">
        <f t="shared" ref="AL260:AM271" si="70">AE260/AJ260-1</f>
        <v>1.5985227486214004E-2</v>
      </c>
      <c r="AM260" s="151">
        <f t="shared" si="70"/>
        <v>1.5985227486214226E-2</v>
      </c>
    </row>
    <row r="261" spans="2:39" x14ac:dyDescent="0.2">
      <c r="B261" s="178" t="s">
        <v>516</v>
      </c>
      <c r="D261" s="49">
        <v>586813</v>
      </c>
      <c r="E261" s="147">
        <v>131.42679717188625</v>
      </c>
      <c r="G261" s="49">
        <v>605467.20470012736</v>
      </c>
      <c r="H261" s="147">
        <v>134.79954259266097</v>
      </c>
      <c r="J261" s="148">
        <f t="shared" si="62"/>
        <v>-3.080960381556308E-2</v>
      </c>
      <c r="K261" s="149">
        <f t="shared" si="62"/>
        <v>-2.5020451523092513E-2</v>
      </c>
      <c r="L261" s="148">
        <f t="shared" si="63"/>
        <v>1.8038369752106487E-2</v>
      </c>
      <c r="M261" s="150">
        <f t="shared" si="64"/>
        <v>9.0547645222140982E-3</v>
      </c>
      <c r="N261" s="49">
        <v>597398.1498693428</v>
      </c>
      <c r="P261" s="148">
        <f t="shared" si="65"/>
        <v>2.7708416418712467E-2</v>
      </c>
      <c r="Q261" s="151">
        <v>2.160617504944895E-2</v>
      </c>
      <c r="R261" s="49">
        <v>603072.65896391391</v>
      </c>
      <c r="S261" s="148">
        <f t="shared" si="66"/>
        <v>2.7979217417990476E-2</v>
      </c>
      <c r="T261" s="151">
        <v>2.1875368109126381E-2</v>
      </c>
      <c r="U261" s="49">
        <v>603231.56851070328</v>
      </c>
      <c r="W261" s="148">
        <f t="shared" si="67"/>
        <v>2.7498300158148137E-2</v>
      </c>
      <c r="X261" s="151">
        <v>2.1397306399702165E-2</v>
      </c>
      <c r="Y261" s="49">
        <v>602949.36001070333</v>
      </c>
      <c r="AA261" s="49">
        <v>624923.30768006633</v>
      </c>
      <c r="AB261" s="49">
        <v>602949.36001070333</v>
      </c>
      <c r="AC261" s="148">
        <f t="shared" si="68"/>
        <v>2.7498300158148137E-2</v>
      </c>
      <c r="AD261" s="151">
        <v>2.1397306399702165E-2</v>
      </c>
      <c r="AE261" s="49">
        <v>602948</v>
      </c>
      <c r="AF261" s="147">
        <v>134.23867383108595</v>
      </c>
      <c r="AG261" s="152">
        <f t="shared" si="69"/>
        <v>2.7495982536174246E-2</v>
      </c>
      <c r="AH261" s="152">
        <f t="shared" si="69"/>
        <v>2.1395002539110752E-2</v>
      </c>
      <c r="AJ261" s="49">
        <v>624923.30768006633</v>
      </c>
      <c r="AK261" s="147">
        <v>139.13119550791743</v>
      </c>
      <c r="AL261" s="152">
        <f t="shared" si="70"/>
        <v>-3.5164807281146793E-2</v>
      </c>
      <c r="AM261" s="151">
        <f t="shared" si="70"/>
        <v>-3.5164807281146793E-2</v>
      </c>
    </row>
    <row r="262" spans="2:39" x14ac:dyDescent="0.2">
      <c r="B262" s="178" t="s">
        <v>517</v>
      </c>
      <c r="D262" s="49">
        <v>587024</v>
      </c>
      <c r="E262" s="147">
        <v>135.57965606777648</v>
      </c>
      <c r="G262" s="49">
        <v>562479.76699141692</v>
      </c>
      <c r="H262" s="147">
        <v>129.3397586689515</v>
      </c>
      <c r="J262" s="148">
        <f t="shared" si="62"/>
        <v>4.3635761584571942E-2</v>
      </c>
      <c r="K262" s="149">
        <f t="shared" si="62"/>
        <v>4.8244232578136703E-2</v>
      </c>
      <c r="L262" s="148">
        <f t="shared" si="63"/>
        <v>1.6477414395411172E-2</v>
      </c>
      <c r="M262" s="150">
        <f t="shared" si="64"/>
        <v>9.0547645222140982E-3</v>
      </c>
      <c r="N262" s="49">
        <v>596696.63770805183</v>
      </c>
      <c r="P262" s="148">
        <f t="shared" si="65"/>
        <v>1.7170069046907654E-2</v>
      </c>
      <c r="Q262" s="151">
        <v>1.2698211618037414E-2</v>
      </c>
      <c r="R262" s="49">
        <v>597103.24261219194</v>
      </c>
      <c r="S262" s="148">
        <f t="shared" si="66"/>
        <v>2.0033108743247929E-2</v>
      </c>
      <c r="T262" s="151">
        <v>1.5548664328459916E-2</v>
      </c>
      <c r="U262" s="49">
        <v>598783.91562689643</v>
      </c>
      <c r="W262" s="148">
        <f t="shared" si="67"/>
        <v>1.7880504403441577E-2</v>
      </c>
      <c r="X262" s="151">
        <v>1.3405523636868644E-2</v>
      </c>
      <c r="Y262" s="49">
        <v>597520.2852169259</v>
      </c>
      <c r="AA262" s="49">
        <v>580554.51024053653</v>
      </c>
      <c r="AB262" s="49">
        <v>597520.2852169259</v>
      </c>
      <c r="AC262" s="148">
        <f t="shared" si="68"/>
        <v>1.7880504403441577E-2</v>
      </c>
      <c r="AD262" s="151">
        <v>1.3405523636868644E-2</v>
      </c>
      <c r="AE262" s="49">
        <v>597521</v>
      </c>
      <c r="AF262" s="147">
        <v>137.39733671310859</v>
      </c>
      <c r="AG262" s="152">
        <f t="shared" si="69"/>
        <v>1.7881722042028869E-2</v>
      </c>
      <c r="AH262" s="152">
        <f t="shared" si="69"/>
        <v>1.3406735922264268E-2</v>
      </c>
      <c r="AJ262" s="49">
        <v>580554.51024053653</v>
      </c>
      <c r="AK262" s="147">
        <v>133.49596670884011</v>
      </c>
      <c r="AL262" s="152">
        <f t="shared" si="70"/>
        <v>2.9224628282422449E-2</v>
      </c>
      <c r="AM262" s="151">
        <f t="shared" si="70"/>
        <v>2.9224628282422227E-2</v>
      </c>
    </row>
    <row r="263" spans="2:39" x14ac:dyDescent="0.2">
      <c r="B263" s="178" t="s">
        <v>518</v>
      </c>
      <c r="D263" s="49">
        <v>1755288</v>
      </c>
      <c r="E263" s="147">
        <v>128.46988558872991</v>
      </c>
      <c r="G263" s="49">
        <v>1720084.7591531829</v>
      </c>
      <c r="H263" s="147">
        <v>125.12895199224468</v>
      </c>
      <c r="J263" s="148">
        <f t="shared" si="62"/>
        <v>2.0465991957366203E-2</v>
      </c>
      <c r="K263" s="149">
        <f t="shared" si="62"/>
        <v>2.6699924704014943E-2</v>
      </c>
      <c r="L263" s="148">
        <f t="shared" si="63"/>
        <v>1.8188114395173649E-2</v>
      </c>
      <c r="M263" s="150">
        <f t="shared" si="64"/>
        <v>9.0547645222140982E-3</v>
      </c>
      <c r="N263" s="49">
        <v>1787213.3789404756</v>
      </c>
      <c r="P263" s="148">
        <f t="shared" si="65"/>
        <v>2.0778875558217669E-2</v>
      </c>
      <c r="Q263" s="151">
        <v>1.4580894330874949E-2</v>
      </c>
      <c r="R263" s="49">
        <v>1791760.9109208328</v>
      </c>
      <c r="S263" s="148">
        <f t="shared" si="66"/>
        <v>2.1936641914809041E-2</v>
      </c>
      <c r="T263" s="151">
        <v>1.573163094349761E-2</v>
      </c>
      <c r="U263" s="49">
        <v>1793793.1243133615</v>
      </c>
      <c r="W263" s="148">
        <f t="shared" si="67"/>
        <v>1.9897955036558335E-2</v>
      </c>
      <c r="X263" s="151">
        <v>1.3705322596290648E-2</v>
      </c>
      <c r="Y263" s="49">
        <v>1790214.6417002103</v>
      </c>
      <c r="AA263" s="49">
        <v>1775358.0191225356</v>
      </c>
      <c r="AB263" s="49">
        <v>1790214.6417002103</v>
      </c>
      <c r="AC263" s="148">
        <f t="shared" si="68"/>
        <v>1.9897955036558335E-2</v>
      </c>
      <c r="AD263" s="151">
        <v>1.3705322596290648E-2</v>
      </c>
      <c r="AE263" s="49">
        <v>1790218</v>
      </c>
      <c r="AF263" s="147">
        <v>130.2308511168566</v>
      </c>
      <c r="AG263" s="152">
        <f t="shared" si="69"/>
        <v>1.9899868283723254E-2</v>
      </c>
      <c r="AH263" s="152">
        <f t="shared" si="69"/>
        <v>1.3707224226571446E-2</v>
      </c>
      <c r="AJ263" s="49">
        <v>1775358.0191225356</v>
      </c>
      <c r="AK263" s="147">
        <v>129.14984983251446</v>
      </c>
      <c r="AL263" s="152">
        <f t="shared" si="70"/>
        <v>8.3701319493907356E-3</v>
      </c>
      <c r="AM263" s="151">
        <f t="shared" si="70"/>
        <v>8.3701319493907356E-3</v>
      </c>
    </row>
    <row r="264" spans="2:39" x14ac:dyDescent="0.2">
      <c r="B264" s="178" t="s">
        <v>519</v>
      </c>
      <c r="D264" s="49">
        <v>1003103</v>
      </c>
      <c r="E264" s="147">
        <v>133.94842257396354</v>
      </c>
      <c r="G264" s="49">
        <v>1017867.6873798672</v>
      </c>
      <c r="H264" s="147">
        <v>135.02543244395184</v>
      </c>
      <c r="J264" s="148">
        <f t="shared" si="62"/>
        <v>-1.4505507506455517E-2</v>
      </c>
      <c r="K264" s="149">
        <f t="shared" si="62"/>
        <v>-7.9763482367321004E-3</v>
      </c>
      <c r="L264" s="148">
        <f t="shared" si="63"/>
        <v>1.8714059442715314E-2</v>
      </c>
      <c r="M264" s="150">
        <f t="shared" si="64"/>
        <v>9.0547645222140982E-3</v>
      </c>
      <c r="N264" s="49">
        <v>1021875.1291691661</v>
      </c>
      <c r="P264" s="148">
        <f t="shared" si="65"/>
        <v>2.5062532342798649E-2</v>
      </c>
      <c r="Q264" s="151">
        <v>1.8315922498168158E-2</v>
      </c>
      <c r="R264" s="49">
        <v>1028243.3013806583</v>
      </c>
      <c r="S264" s="148">
        <f t="shared" si="66"/>
        <v>2.5881121952435526E-2</v>
      </c>
      <c r="T264" s="151">
        <v>1.9129124431887856E-2</v>
      </c>
      <c r="U264" s="49">
        <v>1029064.4310738539</v>
      </c>
      <c r="W264" s="148">
        <f t="shared" si="67"/>
        <v>2.5284469239512442E-2</v>
      </c>
      <c r="X264" s="151">
        <v>1.8536398682383881E-2</v>
      </c>
      <c r="Y264" s="49">
        <v>1028465.9269475626</v>
      </c>
      <c r="AA264" s="49">
        <v>1050575.880972984</v>
      </c>
      <c r="AB264" s="49">
        <v>1028465.9269475626</v>
      </c>
      <c r="AC264" s="148">
        <f t="shared" si="68"/>
        <v>2.5284469239512442E-2</v>
      </c>
      <c r="AD264" s="151">
        <v>1.8536398682383881E-2</v>
      </c>
      <c r="AE264" s="49">
        <v>1028464</v>
      </c>
      <c r="AF264" s="147">
        <v>136.4310883180741</v>
      </c>
      <c r="AG264" s="152">
        <f t="shared" si="69"/>
        <v>2.5282548252771653E-2</v>
      </c>
      <c r="AH264" s="152">
        <f t="shared" si="69"/>
        <v>1.8534490338919074E-2</v>
      </c>
      <c r="AJ264" s="49">
        <v>1050575.880972984</v>
      </c>
      <c r="AK264" s="147">
        <v>139.36434411108573</v>
      </c>
      <c r="AL264" s="152">
        <f t="shared" si="70"/>
        <v>-2.1047390648741393E-2</v>
      </c>
      <c r="AM264" s="151">
        <f t="shared" si="70"/>
        <v>-2.1047390648741282E-2</v>
      </c>
    </row>
    <row r="265" spans="2:39" x14ac:dyDescent="0.2">
      <c r="B265" s="178" t="s">
        <v>520</v>
      </c>
      <c r="D265" s="49">
        <v>533051</v>
      </c>
      <c r="E265" s="147">
        <v>136.89410453234123</v>
      </c>
      <c r="G265" s="49">
        <v>511184.55619547225</v>
      </c>
      <c r="H265" s="147">
        <v>130.72156404047826</v>
      </c>
      <c r="J265" s="148">
        <f t="shared" si="62"/>
        <v>4.2776025878540569E-2</v>
      </c>
      <c r="K265" s="149">
        <f t="shared" si="62"/>
        <v>4.721899203984159E-2</v>
      </c>
      <c r="L265" s="148">
        <f t="shared" si="63"/>
        <v>1.6311522826726543E-2</v>
      </c>
      <c r="M265" s="150">
        <f t="shared" si="64"/>
        <v>9.0547645222140982E-3</v>
      </c>
      <c r="N265" s="49">
        <v>541745.87355430936</v>
      </c>
      <c r="P265" s="148">
        <f t="shared" si="65"/>
        <v>1.7397659454016168E-2</v>
      </c>
      <c r="Q265" s="151">
        <v>1.3081214271202901E-2</v>
      </c>
      <c r="R265" s="49">
        <v>542324.83976962278</v>
      </c>
      <c r="S265" s="148">
        <f t="shared" si="66"/>
        <v>2.0123452795908658E-2</v>
      </c>
      <c r="T265" s="151">
        <v>1.5795443071511484E-2</v>
      </c>
      <c r="U265" s="49">
        <v>543777.82663631195</v>
      </c>
      <c r="W265" s="148">
        <f t="shared" si="67"/>
        <v>1.7233729526221708E-2</v>
      </c>
      <c r="X265" s="151">
        <v>1.2917979837977711E-2</v>
      </c>
      <c r="Y265" s="49">
        <v>542237.45675768203</v>
      </c>
      <c r="AA265" s="49">
        <v>527610.97746137588</v>
      </c>
      <c r="AB265" s="49">
        <v>542237.45675768203</v>
      </c>
      <c r="AC265" s="148">
        <f t="shared" si="68"/>
        <v>1.7233729526221708E-2</v>
      </c>
      <c r="AD265" s="151">
        <v>1.2917979837977711E-2</v>
      </c>
      <c r="AE265" s="49">
        <v>542239</v>
      </c>
      <c r="AF265" s="147">
        <v>138.66289445692905</v>
      </c>
      <c r="AG265" s="152">
        <f t="shared" si="69"/>
        <v>1.7236624638167886E-2</v>
      </c>
      <c r="AH265" s="152">
        <f t="shared" si="69"/>
        <v>1.2920862667025634E-2</v>
      </c>
      <c r="AJ265" s="49">
        <v>527610.97746137588</v>
      </c>
      <c r="AK265" s="147">
        <v>134.92217505941832</v>
      </c>
      <c r="AL265" s="152">
        <f t="shared" si="70"/>
        <v>2.7725015519971752E-2</v>
      </c>
      <c r="AM265" s="151">
        <f t="shared" si="70"/>
        <v>2.7725015519971752E-2</v>
      </c>
    </row>
    <row r="266" spans="2:39" x14ac:dyDescent="0.2">
      <c r="B266" s="178" t="s">
        <v>521</v>
      </c>
      <c r="D266" s="49">
        <v>304054</v>
      </c>
      <c r="E266" s="147">
        <v>121.8812003432397</v>
      </c>
      <c r="G266" s="49">
        <v>311453.88554727536</v>
      </c>
      <c r="H266" s="147">
        <v>123.57925270861629</v>
      </c>
      <c r="J266" s="148">
        <f t="shared" si="62"/>
        <v>-2.3759169144005221E-2</v>
      </c>
      <c r="K266" s="149">
        <f t="shared" si="62"/>
        <v>-1.3740594219163849E-2</v>
      </c>
      <c r="L266" s="148">
        <f t="shared" si="63"/>
        <v>2.2385591996142429E-2</v>
      </c>
      <c r="M266" s="150">
        <f t="shared" si="64"/>
        <v>9.0547645222140982E-3</v>
      </c>
      <c r="N266" s="49">
        <v>310860.42878879508</v>
      </c>
      <c r="P266" s="148">
        <f t="shared" si="65"/>
        <v>2.5845036797272236E-2</v>
      </c>
      <c r="Q266" s="151">
        <v>1.5424344936500134E-2</v>
      </c>
      <c r="R266" s="49">
        <v>311912.28681835782</v>
      </c>
      <c r="S266" s="148">
        <f t="shared" si="66"/>
        <v>2.5845036797272236E-2</v>
      </c>
      <c r="T266" s="151">
        <v>1.5424344936500134E-2</v>
      </c>
      <c r="U266" s="49">
        <v>311912.28681835782</v>
      </c>
      <c r="W266" s="148">
        <f t="shared" si="67"/>
        <v>2.5845036797272236E-2</v>
      </c>
      <c r="X266" s="151">
        <v>1.5424344936500134E-2</v>
      </c>
      <c r="Y266" s="49">
        <v>311912.28681835782</v>
      </c>
      <c r="AA266" s="49">
        <v>321462.15490302205</v>
      </c>
      <c r="AB266" s="49">
        <v>311912.28681835782</v>
      </c>
      <c r="AC266" s="148">
        <f t="shared" si="68"/>
        <v>2.5845036797272236E-2</v>
      </c>
      <c r="AD266" s="151">
        <v>1.5424344936500134E-2</v>
      </c>
      <c r="AE266" s="49">
        <v>311911</v>
      </c>
      <c r="AF266" s="147">
        <v>123.76062743242414</v>
      </c>
      <c r="AG266" s="152">
        <f t="shared" si="69"/>
        <v>2.5840804593920907E-2</v>
      </c>
      <c r="AH266" s="152">
        <f t="shared" si="69"/>
        <v>1.5420155724522155E-2</v>
      </c>
      <c r="AJ266" s="49">
        <v>321462.15490302205</v>
      </c>
      <c r="AK266" s="147">
        <v>127.550352461366</v>
      </c>
      <c r="AL266" s="152">
        <f t="shared" si="70"/>
        <v>-2.9711599817724754E-2</v>
      </c>
      <c r="AM266" s="151">
        <f t="shared" si="70"/>
        <v>-2.9711599817724865E-2</v>
      </c>
    </row>
    <row r="267" spans="2:39" x14ac:dyDescent="0.2">
      <c r="B267" s="178" t="s">
        <v>522</v>
      </c>
      <c r="D267" s="49">
        <v>1084219</v>
      </c>
      <c r="E267" s="147">
        <v>124.1848916951396</v>
      </c>
      <c r="G267" s="49">
        <v>1079534.2648146804</v>
      </c>
      <c r="H267" s="147">
        <v>122.67212912161801</v>
      </c>
      <c r="J267" s="148">
        <f t="shared" si="62"/>
        <v>4.3395891524793395E-3</v>
      </c>
      <c r="K267" s="149">
        <f t="shared" si="62"/>
        <v>1.233175444457979E-2</v>
      </c>
      <c r="L267" s="148">
        <f t="shared" si="63"/>
        <v>2.0043761269200155E-2</v>
      </c>
      <c r="M267" s="150">
        <f t="shared" si="64"/>
        <v>9.0547645222140982E-3</v>
      </c>
      <c r="N267" s="49">
        <v>1105950.826799531</v>
      </c>
      <c r="P267" s="148">
        <f t="shared" si="65"/>
        <v>2.3199982253336415E-2</v>
      </c>
      <c r="Q267" s="151">
        <v>1.5122014384463922E-2</v>
      </c>
      <c r="R267" s="49">
        <v>1109372.8615587302</v>
      </c>
      <c r="S267" s="148">
        <f t="shared" si="66"/>
        <v>2.3548905653652863E-2</v>
      </c>
      <c r="T267" s="151">
        <v>1.5468183101370103E-2</v>
      </c>
      <c r="U267" s="49">
        <v>1109751.1709388979</v>
      </c>
      <c r="W267" s="148">
        <f t="shared" si="67"/>
        <v>2.272137706504207E-2</v>
      </c>
      <c r="X267" s="151">
        <v>1.4647187692455654E-2</v>
      </c>
      <c r="Y267" s="49">
        <v>1108853.9487200829</v>
      </c>
      <c r="AA267" s="49">
        <v>1114224.054226164</v>
      </c>
      <c r="AB267" s="49">
        <v>1108853.9487200829</v>
      </c>
      <c r="AC267" s="148">
        <f t="shared" si="68"/>
        <v>2.272137706504207E-2</v>
      </c>
      <c r="AD267" s="151">
        <v>1.4647187692455654E-2</v>
      </c>
      <c r="AE267" s="49">
        <v>1108857</v>
      </c>
      <c r="AF267" s="147">
        <v>126.0041978424474</v>
      </c>
      <c r="AG267" s="152">
        <f t="shared" si="69"/>
        <v>2.2724191330349308E-2</v>
      </c>
      <c r="AH267" s="152">
        <f t="shared" si="69"/>
        <v>1.4649979739677077E-2</v>
      </c>
      <c r="AJ267" s="49">
        <v>1114224.054226164</v>
      </c>
      <c r="AK267" s="147">
        <v>126.61407933532224</v>
      </c>
      <c r="AL267" s="152">
        <f t="shared" si="70"/>
        <v>-4.8168536712227539E-3</v>
      </c>
      <c r="AM267" s="151">
        <f t="shared" si="70"/>
        <v>-4.8168536712228649E-3</v>
      </c>
    </row>
    <row r="268" spans="2:39" x14ac:dyDescent="0.2">
      <c r="B268" s="178" t="s">
        <v>523</v>
      </c>
      <c r="D268" s="49">
        <v>432518</v>
      </c>
      <c r="E268" s="147">
        <v>122.13700686171656</v>
      </c>
      <c r="G268" s="49">
        <v>454147.00533580885</v>
      </c>
      <c r="H268" s="147">
        <v>126.61418135000115</v>
      </c>
      <c r="J268" s="148">
        <f t="shared" si="62"/>
        <v>-4.7625559745386292E-2</v>
      </c>
      <c r="K268" s="149">
        <f t="shared" si="62"/>
        <v>-3.5360766389258447E-2</v>
      </c>
      <c r="L268" s="148">
        <f t="shared" si="63"/>
        <v>2.5022922740461251E-2</v>
      </c>
      <c r="M268" s="150">
        <f t="shared" si="64"/>
        <v>9.0547645222140982E-3</v>
      </c>
      <c r="N268" s="49">
        <v>443340.86449785886</v>
      </c>
      <c r="P268" s="148">
        <f t="shared" si="65"/>
        <v>3.7136813902180599E-2</v>
      </c>
      <c r="Q268" s="151">
        <v>2.3950258492310139E-2</v>
      </c>
      <c r="R268" s="49">
        <v>448580.34047534334</v>
      </c>
      <c r="S268" s="148">
        <f t="shared" si="66"/>
        <v>3.7136813902180599E-2</v>
      </c>
      <c r="T268" s="151">
        <v>2.3950258492310139E-2</v>
      </c>
      <c r="U268" s="49">
        <v>448580.34047534334</v>
      </c>
      <c r="W268" s="148">
        <f t="shared" si="67"/>
        <v>3.7085185089870354E-2</v>
      </c>
      <c r="X268" s="151">
        <v>2.3899286108529871E-2</v>
      </c>
      <c r="Y268" s="49">
        <v>448558.01008470054</v>
      </c>
      <c r="AA268" s="49">
        <v>468740.58007487422</v>
      </c>
      <c r="AB268" s="49">
        <v>448558.01008470054</v>
      </c>
      <c r="AC268" s="148">
        <f t="shared" si="68"/>
        <v>3.7085185089870354E-2</v>
      </c>
      <c r="AD268" s="151">
        <v>2.3899286108529871E-2</v>
      </c>
      <c r="AE268" s="49">
        <v>448557</v>
      </c>
      <c r="AF268" s="147">
        <v>125.05571252598627</v>
      </c>
      <c r="AG268" s="152">
        <f t="shared" si="69"/>
        <v>3.7082849731109535E-2</v>
      </c>
      <c r="AH268" s="152">
        <f t="shared" si="69"/>
        <v>2.3896980442416282E-2</v>
      </c>
      <c r="AJ268" s="49">
        <v>468740.58007487422</v>
      </c>
      <c r="AK268" s="147">
        <v>130.6828055990822</v>
      </c>
      <c r="AL268" s="152">
        <f t="shared" si="70"/>
        <v>-4.3059169469923386E-2</v>
      </c>
      <c r="AM268" s="151">
        <f t="shared" si="70"/>
        <v>-4.3059169469923386E-2</v>
      </c>
    </row>
    <row r="269" spans="2:39" x14ac:dyDescent="0.2">
      <c r="B269" s="178" t="s">
        <v>524</v>
      </c>
      <c r="D269" s="49">
        <v>323790</v>
      </c>
      <c r="E269" s="147">
        <v>134.28724373545055</v>
      </c>
      <c r="G269" s="49">
        <v>340280.28687879199</v>
      </c>
      <c r="H269" s="147">
        <v>139.41075222483042</v>
      </c>
      <c r="J269" s="148">
        <f t="shared" si="62"/>
        <v>-4.8460893900285851E-2</v>
      </c>
      <c r="K269" s="149">
        <f t="shared" si="62"/>
        <v>-3.6751171682346984E-2</v>
      </c>
      <c r="L269" s="148">
        <f t="shared" si="63"/>
        <v>2.4519179857478202E-2</v>
      </c>
      <c r="M269" s="150">
        <f t="shared" si="64"/>
        <v>9.0547645222140982E-3</v>
      </c>
      <c r="N269" s="49">
        <v>331729.06524605287</v>
      </c>
      <c r="P269" s="148">
        <f t="shared" si="65"/>
        <v>3.4813539143845551E-2</v>
      </c>
      <c r="Q269" s="151">
        <v>2.2233841422437228E-2</v>
      </c>
      <c r="R269" s="49">
        <v>335062.27583938575</v>
      </c>
      <c r="S269" s="148">
        <f t="shared" si="66"/>
        <v>3.4813539143845551E-2</v>
      </c>
      <c r="T269" s="151">
        <v>2.2233841422437228E-2</v>
      </c>
      <c r="U269" s="49">
        <v>335062.27583938575</v>
      </c>
      <c r="W269" s="148">
        <f t="shared" si="67"/>
        <v>3.4813539143845551E-2</v>
      </c>
      <c r="X269" s="151">
        <v>2.2233841422437228E-2</v>
      </c>
      <c r="Y269" s="49">
        <v>335062.27583938575</v>
      </c>
      <c r="AA269" s="49">
        <v>351214.86475875479</v>
      </c>
      <c r="AB269" s="49">
        <v>335062.27583938575</v>
      </c>
      <c r="AC269" s="148">
        <f t="shared" si="68"/>
        <v>3.4813539143845551E-2</v>
      </c>
      <c r="AD269" s="151">
        <v>2.2233841422437228E-2</v>
      </c>
      <c r="AE269" s="49">
        <v>335063</v>
      </c>
      <c r="AF269" s="147">
        <v>137.27326170189511</v>
      </c>
      <c r="AG269" s="152">
        <f t="shared" si="69"/>
        <v>3.4815775657061732E-2</v>
      </c>
      <c r="AH269" s="152">
        <f t="shared" si="69"/>
        <v>2.2236050747508784E-2</v>
      </c>
      <c r="AJ269" s="49">
        <v>351214.86475875479</v>
      </c>
      <c r="AK269" s="147">
        <v>143.89058190138644</v>
      </c>
      <c r="AL269" s="152">
        <f t="shared" si="70"/>
        <v>-4.5988556805103609E-2</v>
      </c>
      <c r="AM269" s="151">
        <f t="shared" si="70"/>
        <v>-4.5988556805103609E-2</v>
      </c>
    </row>
    <row r="270" spans="2:39" x14ac:dyDescent="0.2">
      <c r="B270" s="178" t="s">
        <v>525</v>
      </c>
      <c r="D270" s="49">
        <v>211052</v>
      </c>
      <c r="E270" s="147">
        <v>121.65778569696418</v>
      </c>
      <c r="G270" s="49">
        <v>217410.78110103894</v>
      </c>
      <c r="H270" s="147">
        <v>123.79192558463446</v>
      </c>
      <c r="J270" s="148">
        <f t="shared" si="62"/>
        <v>-2.9247772667187921E-2</v>
      </c>
      <c r="K270" s="149">
        <f t="shared" si="62"/>
        <v>-1.7239734155449438E-2</v>
      </c>
      <c r="L270" s="148">
        <f t="shared" si="63"/>
        <v>2.4567684334038775E-2</v>
      </c>
      <c r="M270" s="150">
        <f t="shared" si="64"/>
        <v>9.0547645222140982E-3</v>
      </c>
      <c r="N270" s="49">
        <v>216237.05891406754</v>
      </c>
      <c r="P270" s="148">
        <f t="shared" si="65"/>
        <v>3.4166099551664164E-2</v>
      </c>
      <c r="Q270" s="151">
        <v>2.1529949330145959E-2</v>
      </c>
      <c r="R270" s="49">
        <v>218262.82364257783</v>
      </c>
      <c r="S270" s="148">
        <f t="shared" si="66"/>
        <v>3.4166099551664164E-2</v>
      </c>
      <c r="T270" s="151">
        <v>2.1529949330145959E-2</v>
      </c>
      <c r="U270" s="49">
        <v>218262.82364257783</v>
      </c>
      <c r="W270" s="148">
        <f t="shared" si="67"/>
        <v>3.4166099551664164E-2</v>
      </c>
      <c r="X270" s="151">
        <v>2.1529949330145959E-2</v>
      </c>
      <c r="Y270" s="49">
        <v>218262.82364257783</v>
      </c>
      <c r="AA270" s="49">
        <v>224397.06625936678</v>
      </c>
      <c r="AB270" s="49">
        <v>218262.82364257783</v>
      </c>
      <c r="AC270" s="148">
        <f t="shared" si="68"/>
        <v>3.4166099551664164E-2</v>
      </c>
      <c r="AD270" s="151">
        <v>2.1529949330145959E-2</v>
      </c>
      <c r="AE270" s="49">
        <v>218262</v>
      </c>
      <c r="AF270" s="147">
        <v>124.27660268327131</v>
      </c>
      <c r="AG270" s="152">
        <f t="shared" si="69"/>
        <v>3.416219699410572E-2</v>
      </c>
      <c r="AH270" s="152">
        <f t="shared" si="69"/>
        <v>2.1526094456710831E-2</v>
      </c>
      <c r="AJ270" s="49">
        <v>224397.06625936678</v>
      </c>
      <c r="AK270" s="147">
        <v>127.7698593745454</v>
      </c>
      <c r="AL270" s="152">
        <f t="shared" si="70"/>
        <v>-2.7340224904168875E-2</v>
      </c>
      <c r="AM270" s="151">
        <f t="shared" si="70"/>
        <v>-2.7340224904168875E-2</v>
      </c>
    </row>
    <row r="271" spans="2:39" x14ac:dyDescent="0.2">
      <c r="B271" s="178" t="s">
        <v>526</v>
      </c>
      <c r="D271" s="49">
        <v>256315</v>
      </c>
      <c r="E271" s="147">
        <v>136.20912541680488</v>
      </c>
      <c r="G271" s="49">
        <v>264751.54730823066</v>
      </c>
      <c r="H271" s="147">
        <v>139.13760973482292</v>
      </c>
      <c r="J271" s="148">
        <f t="shared" si="62"/>
        <v>-3.1865903689728414E-2</v>
      </c>
      <c r="K271" s="149">
        <f t="shared" si="62"/>
        <v>-2.1047395622214027E-2</v>
      </c>
      <c r="L271" s="148">
        <f t="shared" si="63"/>
        <v>2.3434112018582809E-2</v>
      </c>
      <c r="M271" s="150">
        <f t="shared" si="64"/>
        <v>9.0547645222140982E-3</v>
      </c>
      <c r="N271" s="49">
        <v>262321.51442204305</v>
      </c>
      <c r="P271" s="148">
        <f t="shared" si="65"/>
        <v>3.0264448218570106E-2</v>
      </c>
      <c r="Q271" s="151">
        <v>1.8878887574589553E-2</v>
      </c>
      <c r="R271" s="49">
        <v>264072.23204514279</v>
      </c>
      <c r="S271" s="148">
        <f t="shared" si="66"/>
        <v>3.0644499544474124E-2</v>
      </c>
      <c r="T271" s="151">
        <v>1.9254738913367708E-2</v>
      </c>
      <c r="U271" s="49">
        <v>264169.64490074187</v>
      </c>
      <c r="W271" s="148">
        <f t="shared" si="67"/>
        <v>3.0019908450889643E-2</v>
      </c>
      <c r="X271" s="151">
        <v>1.863705024157003E-2</v>
      </c>
      <c r="Y271" s="49">
        <v>264009.55283458979</v>
      </c>
      <c r="AA271" s="49">
        <v>273259.08219788375</v>
      </c>
      <c r="AB271" s="49">
        <v>264009.55283458979</v>
      </c>
      <c r="AC271" s="148">
        <f t="shared" si="68"/>
        <v>3.0019908450889643E-2</v>
      </c>
      <c r="AD271" s="151">
        <v>1.863705024157003E-2</v>
      </c>
      <c r="AE271" s="49">
        <v>264011</v>
      </c>
      <c r="AF271" s="147">
        <v>138.7484222743137</v>
      </c>
      <c r="AG271" s="152">
        <f t="shared" si="69"/>
        <v>3.0025554493494422E-2</v>
      </c>
      <c r="AH271" s="152">
        <f t="shared" si="69"/>
        <v>1.8642633889164761E-2</v>
      </c>
      <c r="AJ271" s="49">
        <v>273259.08219788375</v>
      </c>
      <c r="AK271" s="147">
        <v>143.60866224166179</v>
      </c>
      <c r="AL271" s="152">
        <f t="shared" si="70"/>
        <v>-3.3843640707197586E-2</v>
      </c>
      <c r="AM271" s="151">
        <f t="shared" si="70"/>
        <v>-3.3843640707197586E-2</v>
      </c>
    </row>
    <row r="272" spans="2:39" x14ac:dyDescent="0.2">
      <c r="B272" s="178"/>
      <c r="D272" s="1"/>
      <c r="G272" s="1"/>
      <c r="N272" s="1"/>
      <c r="P272" s="47"/>
      <c r="R272" s="1"/>
      <c r="T272" s="46"/>
      <c r="U272" s="1"/>
      <c r="W272" s="47"/>
      <c r="X272" s="46"/>
      <c r="Y272" s="1"/>
      <c r="AA272" s="1"/>
      <c r="AB272" s="1"/>
      <c r="AC272" s="47"/>
      <c r="AD272" s="46"/>
      <c r="AE272" s="1"/>
      <c r="AF272" s="68"/>
      <c r="AJ272" s="1"/>
      <c r="AK272" s="68"/>
    </row>
    <row r="273" spans="2:39" x14ac:dyDescent="0.2">
      <c r="B273" s="178" t="s">
        <v>12</v>
      </c>
      <c r="D273" s="153">
        <f>SUM(D260:D271)</f>
        <v>7575166</v>
      </c>
      <c r="E273" s="154">
        <v>130.21627899322834</v>
      </c>
      <c r="G273" s="153">
        <f>SUM(G260:G271)</f>
        <v>7568300.0000000009</v>
      </c>
      <c r="H273" s="154">
        <v>129.16904497774559</v>
      </c>
      <c r="J273" s="148">
        <f>D273/G273-1</f>
        <v>9.0720505265373674E-4</v>
      </c>
      <c r="K273" s="149">
        <f>E273/H273-1</f>
        <v>8.1074689037392567E-3</v>
      </c>
      <c r="L273" s="148">
        <f>N273/$D273-1</f>
        <v>1.9214132756253832E-2</v>
      </c>
      <c r="M273" s="150">
        <f>M$219</f>
        <v>9.0547645222140982E-3</v>
      </c>
      <c r="N273" s="153">
        <f>SUM(N260:N271)</f>
        <v>7720716.2451746603</v>
      </c>
      <c r="P273" s="148">
        <f>R273/$D273-1</f>
        <v>2.3844353072048463E-2</v>
      </c>
      <c r="Q273" s="151">
        <v>1.6531690769705287E-2</v>
      </c>
      <c r="R273" s="153">
        <f>SUM(R260:R271)</f>
        <v>7755790.9326833766</v>
      </c>
      <c r="S273" s="148">
        <f>U273/$D273-1</f>
        <v>2.4984446791158188E-2</v>
      </c>
      <c r="T273" s="151">
        <v>1.7663641531991736E-2</v>
      </c>
      <c r="U273" s="153">
        <f>SUM(U260:U271)</f>
        <v>7764427.3318611914</v>
      </c>
      <c r="W273" s="148">
        <f>Y273/$D273-1</f>
        <v>2.3767093981663212E-2</v>
      </c>
      <c r="X273" s="151">
        <v>1.6454983491356767E-2</v>
      </c>
      <c r="Y273" s="153">
        <f>SUM(Y260:Y271)</f>
        <v>7755205.6822486995</v>
      </c>
      <c r="AA273" s="153">
        <f>SUM(AA260:AA271)</f>
        <v>7811500.0000000019</v>
      </c>
      <c r="AB273" s="153">
        <f>SUM(AB260:AB271)</f>
        <v>7755205.6822486995</v>
      </c>
      <c r="AC273" s="148">
        <f>AB273/$D273-1</f>
        <v>2.3767093981663212E-2</v>
      </c>
      <c r="AD273" s="151">
        <v>1.6454983491356767E-2</v>
      </c>
      <c r="AE273" s="153">
        <f>SUM(AE260:AE271)</f>
        <v>7755210</v>
      </c>
      <c r="AF273" s="154">
        <v>132.359059405925</v>
      </c>
      <c r="AG273" s="152">
        <f t="shared" ref="AG273:AH273" si="71">AE273/D273 - 1</f>
        <v>2.3767663969344044E-2</v>
      </c>
      <c r="AH273" s="152">
        <f t="shared" si="71"/>
        <v>1.6455549407982106E-2</v>
      </c>
      <c r="AJ273" s="153">
        <f>SUM(AJ260:AJ271)</f>
        <v>7811500.0000000019</v>
      </c>
      <c r="AK273" s="154">
        <v>133.31976729829151</v>
      </c>
      <c r="AL273" s="152">
        <f t="shared" ref="AL273:AM273" si="72">AE273/AJ273-1</f>
        <v>-7.2060423734240375E-3</v>
      </c>
      <c r="AM273" s="151">
        <f t="shared" si="72"/>
        <v>-7.2060423734240375E-3</v>
      </c>
    </row>
    <row r="274" spans="2:39" x14ac:dyDescent="0.2">
      <c r="B274" s="178"/>
      <c r="D274" s="1"/>
      <c r="G274" s="1"/>
      <c r="N274" s="1"/>
      <c r="P274" s="47"/>
      <c r="R274" s="1"/>
      <c r="T274" s="46"/>
      <c r="U274" s="1"/>
      <c r="W274" s="47"/>
      <c r="X274" s="46"/>
      <c r="Y274" s="1"/>
      <c r="AA274" s="1"/>
      <c r="AB274" s="1"/>
      <c r="AC274" s="47"/>
      <c r="AD274" s="46"/>
      <c r="AE274" s="1"/>
      <c r="AF274" s="68"/>
      <c r="AJ274" s="1"/>
      <c r="AK274" s="68"/>
    </row>
    <row r="275" spans="2:39" x14ac:dyDescent="0.2">
      <c r="B275" s="38" t="s">
        <v>527</v>
      </c>
      <c r="D275" s="1"/>
      <c r="G275" s="1"/>
      <c r="N275" s="1"/>
      <c r="P275" s="47"/>
      <c r="R275" s="1"/>
      <c r="T275" s="46"/>
      <c r="U275" s="1"/>
      <c r="W275" s="47"/>
      <c r="X275" s="46"/>
      <c r="Y275" s="1"/>
      <c r="AA275" s="1"/>
      <c r="AB275" s="1"/>
      <c r="AC275" s="47"/>
      <c r="AD275" s="46"/>
      <c r="AE275" s="1"/>
      <c r="AF275" s="68"/>
      <c r="AJ275" s="1"/>
      <c r="AK275" s="68"/>
    </row>
    <row r="276" spans="2:39" x14ac:dyDescent="0.2">
      <c r="B276" s="178"/>
      <c r="D276" s="1"/>
      <c r="G276" s="1"/>
      <c r="N276" s="1"/>
      <c r="P276" s="47"/>
      <c r="R276" s="1"/>
      <c r="T276" s="46"/>
      <c r="U276" s="1"/>
      <c r="W276" s="47"/>
      <c r="X276" s="46"/>
      <c r="Y276" s="1"/>
      <c r="AA276" s="1"/>
      <c r="AB276" s="1"/>
      <c r="AC276" s="47"/>
      <c r="AD276" s="46"/>
      <c r="AE276" s="1"/>
      <c r="AF276" s="68"/>
      <c r="AJ276" s="1"/>
      <c r="AK276" s="68"/>
    </row>
    <row r="277" spans="2:39" x14ac:dyDescent="0.2">
      <c r="B277" s="178" t="s">
        <v>528</v>
      </c>
      <c r="D277" s="49">
        <v>450784</v>
      </c>
      <c r="E277" s="147">
        <v>138.15928899539509</v>
      </c>
      <c r="G277" s="49">
        <v>435886.32693360909</v>
      </c>
      <c r="H277" s="147">
        <v>133.24499957981149</v>
      </c>
      <c r="J277" s="148">
        <f t="shared" ref="J277:K289" si="73">D277/G277-1</f>
        <v>3.4177885714364198E-2</v>
      </c>
      <c r="K277" s="149">
        <f t="shared" si="73"/>
        <v>3.6881604796283662E-2</v>
      </c>
      <c r="L277" s="148">
        <f t="shared" ref="L277:L289" si="74">N277/$D277-1</f>
        <v>1.4640266083947306E-2</v>
      </c>
      <c r="M277" s="150">
        <f t="shared" ref="M277:M289" si="75">M$219</f>
        <v>9.0547645222140982E-3</v>
      </c>
      <c r="N277" s="49">
        <v>457383.59770638612</v>
      </c>
      <c r="P277" s="148">
        <f t="shared" ref="P277:P289" si="76">R277/$D277-1</f>
        <v>1.6353544457964775E-2</v>
      </c>
      <c r="Q277" s="151">
        <v>1.3703353289159725E-2</v>
      </c>
      <c r="R277" s="49">
        <v>458155.91618493921</v>
      </c>
      <c r="S277" s="148">
        <f t="shared" ref="S277:S289" si="77">U277/$D277-1</f>
        <v>2.0380627597582412E-2</v>
      </c>
      <c r="T277" s="151">
        <v>1.7719935614143756E-2</v>
      </c>
      <c r="U277" s="49">
        <v>459971.26083094859</v>
      </c>
      <c r="W277" s="148">
        <f t="shared" ref="W277:W289" si="78">Y277/$D277-1</f>
        <v>1.7994565682120101E-2</v>
      </c>
      <c r="X277" s="151">
        <v>1.5340095470869786E-2</v>
      </c>
      <c r="Y277" s="49">
        <v>458895.66229644883</v>
      </c>
      <c r="AA277" s="49">
        <v>449893.1124350102</v>
      </c>
      <c r="AB277" s="49">
        <v>458895.66229644883</v>
      </c>
      <c r="AC277" s="148">
        <f t="shared" ref="AC277:AC289" si="79">AB277/$D277-1</f>
        <v>1.7994565682120101E-2</v>
      </c>
      <c r="AD277" s="151">
        <v>1.5340095470869786E-2</v>
      </c>
      <c r="AE277" s="49">
        <v>458897</v>
      </c>
      <c r="AF277" s="147">
        <v>140.27907459802015</v>
      </c>
      <c r="AG277" s="152">
        <f t="shared" ref="AG277:AH289" si="80">AE277/D277 - 1</f>
        <v>1.7997533186626002E-2</v>
      </c>
      <c r="AH277" s="152">
        <f t="shared" si="80"/>
        <v>1.5343055237463599E-2</v>
      </c>
      <c r="AJ277" s="49">
        <v>449893.1124350102</v>
      </c>
      <c r="AK277" s="147">
        <v>137.52669875899443</v>
      </c>
      <c r="AL277" s="152">
        <f t="shared" ref="AL277:AM289" si="81">AE277/AJ277-1</f>
        <v>2.0013392772912253E-2</v>
      </c>
      <c r="AM277" s="151">
        <f t="shared" si="81"/>
        <v>2.0013392772912031E-2</v>
      </c>
    </row>
    <row r="278" spans="2:39" x14ac:dyDescent="0.2">
      <c r="B278" s="178" t="s">
        <v>529</v>
      </c>
      <c r="D278" s="49">
        <v>607025</v>
      </c>
      <c r="E278" s="147">
        <v>134.2886492743477</v>
      </c>
      <c r="G278" s="49">
        <v>617112.41252454475</v>
      </c>
      <c r="H278" s="147">
        <v>135.86648423577356</v>
      </c>
      <c r="J278" s="148">
        <f t="shared" si="73"/>
        <v>-1.6346150749550037E-2</v>
      </c>
      <c r="K278" s="149">
        <f t="shared" si="73"/>
        <v>-1.1613128655686533E-2</v>
      </c>
      <c r="L278" s="148">
        <f t="shared" si="74"/>
        <v>1.6906725231784936E-2</v>
      </c>
      <c r="M278" s="150">
        <f t="shared" si="75"/>
        <v>9.0547645222140982E-3</v>
      </c>
      <c r="N278" s="49">
        <v>617287.8048838242</v>
      </c>
      <c r="P278" s="148">
        <f t="shared" si="76"/>
        <v>2.4808430603070919E-2</v>
      </c>
      <c r="Q278" s="151">
        <v>1.990099902476139E-2</v>
      </c>
      <c r="R278" s="49">
        <v>622084.33758682909</v>
      </c>
      <c r="S278" s="148">
        <f t="shared" si="77"/>
        <v>2.618365587120608E-2</v>
      </c>
      <c r="T278" s="151">
        <v>2.1269638843649075E-2</v>
      </c>
      <c r="U278" s="49">
        <v>622919.1337052189</v>
      </c>
      <c r="W278" s="148">
        <f t="shared" si="78"/>
        <v>2.5500775134943421E-2</v>
      </c>
      <c r="X278" s="151">
        <v>2.0590028172687624E-2</v>
      </c>
      <c r="Y278" s="49">
        <v>622504.60802628903</v>
      </c>
      <c r="AA278" s="49">
        <v>636942.72299399879</v>
      </c>
      <c r="AB278" s="49">
        <v>622504.60802628903</v>
      </c>
      <c r="AC278" s="148">
        <f t="shared" si="79"/>
        <v>2.5500775134943421E-2</v>
      </c>
      <c r="AD278" s="151">
        <v>2.0590028172687624E-2</v>
      </c>
      <c r="AE278" s="49">
        <v>622506</v>
      </c>
      <c r="AF278" s="147">
        <v>137.05396280991272</v>
      </c>
      <c r="AG278" s="152">
        <f t="shared" si="80"/>
        <v>2.5503068242658911E-2</v>
      </c>
      <c r="AH278" s="152">
        <f t="shared" si="80"/>
        <v>2.0592310299551553E-2</v>
      </c>
      <c r="AJ278" s="49">
        <v>636942.72299399879</v>
      </c>
      <c r="AK278" s="147">
        <v>140.2324222887234</v>
      </c>
      <c r="AL278" s="152">
        <f t="shared" si="81"/>
        <v>-2.2665653398374452E-2</v>
      </c>
      <c r="AM278" s="151">
        <f t="shared" si="81"/>
        <v>-2.2665653398374452E-2</v>
      </c>
    </row>
    <row r="279" spans="2:39" x14ac:dyDescent="0.2">
      <c r="B279" s="178" t="s">
        <v>530</v>
      </c>
      <c r="D279" s="49">
        <v>355864</v>
      </c>
      <c r="E279" s="147">
        <v>137.62736602009844</v>
      </c>
      <c r="G279" s="49">
        <v>351489.64441686118</v>
      </c>
      <c r="H279" s="147">
        <v>135.54750712488826</v>
      </c>
      <c r="J279" s="148">
        <f t="shared" si="73"/>
        <v>1.2445190498844072E-2</v>
      </c>
      <c r="K279" s="149">
        <f t="shared" si="73"/>
        <v>1.5344132395543664E-2</v>
      </c>
      <c r="L279" s="148">
        <f t="shared" si="74"/>
        <v>1.4814385878663572E-2</v>
      </c>
      <c r="M279" s="150">
        <f t="shared" si="75"/>
        <v>9.0547645222140982E-3</v>
      </c>
      <c r="N279" s="49">
        <v>361135.90661632473</v>
      </c>
      <c r="P279" s="148">
        <f t="shared" si="76"/>
        <v>1.9753017798668226E-2</v>
      </c>
      <c r="Q279" s="151">
        <v>1.6841487950548961E-2</v>
      </c>
      <c r="R279" s="49">
        <v>362893.38792590523</v>
      </c>
      <c r="S279" s="148">
        <f t="shared" si="77"/>
        <v>2.2791045989441594E-2</v>
      </c>
      <c r="T279" s="151">
        <v>1.9870842168701053E-2</v>
      </c>
      <c r="U279" s="49">
        <v>363974.51278998662</v>
      </c>
      <c r="W279" s="148">
        <f t="shared" si="78"/>
        <v>2.1995513707446124E-2</v>
      </c>
      <c r="X279" s="151">
        <v>1.9077581236673469E-2</v>
      </c>
      <c r="Y279" s="49">
        <v>363691.41148998658</v>
      </c>
      <c r="AA279" s="49">
        <v>362784.4241589671</v>
      </c>
      <c r="AB279" s="49">
        <v>363691.41148998658</v>
      </c>
      <c r="AC279" s="148">
        <f t="shared" si="79"/>
        <v>2.1995513707446124E-2</v>
      </c>
      <c r="AD279" s="151">
        <v>1.9077581236673469E-2</v>
      </c>
      <c r="AE279" s="49">
        <v>363689</v>
      </c>
      <c r="AF279" s="147">
        <v>140.25203331531969</v>
      </c>
      <c r="AG279" s="152">
        <f t="shared" si="80"/>
        <v>2.1988737270417946E-2</v>
      </c>
      <c r="AH279" s="152">
        <f t="shared" si="80"/>
        <v>1.9070824147269905E-2</v>
      </c>
      <c r="AJ279" s="49">
        <v>362784.4241589671</v>
      </c>
      <c r="AK279" s="147">
        <v>139.90319515691297</v>
      </c>
      <c r="AL279" s="152">
        <f t="shared" si="81"/>
        <v>2.4934252431867421E-3</v>
      </c>
      <c r="AM279" s="151">
        <f t="shared" si="81"/>
        <v>2.4934252431867421E-3</v>
      </c>
    </row>
    <row r="280" spans="2:39" x14ac:dyDescent="0.2">
      <c r="B280" s="178" t="s">
        <v>531</v>
      </c>
      <c r="D280" s="49">
        <v>770652</v>
      </c>
      <c r="E280" s="147">
        <v>133.23114862043656</v>
      </c>
      <c r="G280" s="49">
        <v>756347.51755970658</v>
      </c>
      <c r="H280" s="147">
        <v>130.10927841675485</v>
      </c>
      <c r="J280" s="148">
        <f t="shared" si="73"/>
        <v>1.8912579347712732E-2</v>
      </c>
      <c r="K280" s="149">
        <f t="shared" si="73"/>
        <v>2.3994216566800119E-2</v>
      </c>
      <c r="L280" s="148">
        <f t="shared" si="74"/>
        <v>1.7014049087878069E-2</v>
      </c>
      <c r="M280" s="150">
        <f t="shared" si="75"/>
        <v>9.0547645222140982E-3</v>
      </c>
      <c r="N280" s="49">
        <v>783763.91095767147</v>
      </c>
      <c r="P280" s="148">
        <f t="shared" si="76"/>
        <v>2.0749492610247389E-2</v>
      </c>
      <c r="Q280" s="151">
        <v>1.56839575426726E-2</v>
      </c>
      <c r="R280" s="49">
        <v>786642.6379790724</v>
      </c>
      <c r="S280" s="148">
        <f t="shared" si="77"/>
        <v>2.2647075386517335E-2</v>
      </c>
      <c r="T280" s="151">
        <v>1.7572123442259002E-2</v>
      </c>
      <c r="U280" s="49">
        <v>788105.01394077041</v>
      </c>
      <c r="W280" s="148">
        <f t="shared" si="78"/>
        <v>2.0799897908049925E-2</v>
      </c>
      <c r="X280" s="151">
        <v>1.5734112700940051E-2</v>
      </c>
      <c r="Y280" s="49">
        <v>786681.48292263446</v>
      </c>
      <c r="AA280" s="49">
        <v>780652.01345317322</v>
      </c>
      <c r="AB280" s="49">
        <v>786681.48292263446</v>
      </c>
      <c r="AC280" s="148">
        <f t="shared" si="79"/>
        <v>2.0799897908049925E-2</v>
      </c>
      <c r="AD280" s="151">
        <v>1.5734112700940051E-2</v>
      </c>
      <c r="AE280" s="49">
        <v>786681</v>
      </c>
      <c r="AF280" s="147">
        <v>135.32733945423598</v>
      </c>
      <c r="AG280" s="152">
        <f t="shared" si="80"/>
        <v>2.0799271266408237E-2</v>
      </c>
      <c r="AH280" s="152">
        <f t="shared" si="80"/>
        <v>1.573348916904771E-2</v>
      </c>
      <c r="AJ280" s="49">
        <v>780652.01345317322</v>
      </c>
      <c r="AK280" s="147">
        <v>134.29021422941491</v>
      </c>
      <c r="AL280" s="152">
        <f t="shared" si="81"/>
        <v>7.7230141508992656E-3</v>
      </c>
      <c r="AM280" s="151">
        <f t="shared" si="81"/>
        <v>7.7230141508992656E-3</v>
      </c>
    </row>
    <row r="281" spans="2:39" x14ac:dyDescent="0.2">
      <c r="B281" s="178" t="s">
        <v>532</v>
      </c>
      <c r="D281" s="49">
        <v>591035</v>
      </c>
      <c r="E281" s="147">
        <v>132.54139376350713</v>
      </c>
      <c r="G281" s="49">
        <v>595207.40250572201</v>
      </c>
      <c r="H281" s="147">
        <v>132.6345259434778</v>
      </c>
      <c r="J281" s="148">
        <f t="shared" si="73"/>
        <v>-7.0099976716635481E-3</v>
      </c>
      <c r="K281" s="149">
        <f t="shared" si="73"/>
        <v>-7.0217146936801811E-4</v>
      </c>
      <c r="L281" s="148">
        <f t="shared" si="74"/>
        <v>1.8438728394987614E-2</v>
      </c>
      <c r="M281" s="150">
        <f t="shared" si="75"/>
        <v>9.0547645222140982E-3</v>
      </c>
      <c r="N281" s="49">
        <v>601932.93383693148</v>
      </c>
      <c r="P281" s="148">
        <f t="shared" si="76"/>
        <v>2.5125035333727119E-2</v>
      </c>
      <c r="Q281" s="151">
        <v>1.8654181126012803E-2</v>
      </c>
      <c r="R281" s="49">
        <v>605884.7752584694</v>
      </c>
      <c r="S281" s="148">
        <f t="shared" si="77"/>
        <v>2.6205703233421973E-2</v>
      </c>
      <c r="T281" s="151">
        <v>1.9728027570582674E-2</v>
      </c>
      <c r="U281" s="49">
        <v>606523.48781056551</v>
      </c>
      <c r="W281" s="148">
        <f t="shared" si="78"/>
        <v>2.5397351917168631E-2</v>
      </c>
      <c r="X281" s="151">
        <v>1.8924778776788331E-2</v>
      </c>
      <c r="Y281" s="49">
        <v>606045.7238903637</v>
      </c>
      <c r="AA281" s="49">
        <v>614333.8166660209</v>
      </c>
      <c r="AB281" s="49">
        <v>606045.7238903637</v>
      </c>
      <c r="AC281" s="148">
        <f t="shared" si="79"/>
        <v>2.5397351917168631E-2</v>
      </c>
      <c r="AD281" s="151">
        <v>1.8924778776788331E-2</v>
      </c>
      <c r="AE281" s="49">
        <v>606046</v>
      </c>
      <c r="AF281" s="147">
        <v>135.04977184682812</v>
      </c>
      <c r="AG281" s="152">
        <f t="shared" si="80"/>
        <v>2.5397819080088313E-2</v>
      </c>
      <c r="AH281" s="152">
        <f t="shared" si="80"/>
        <v>1.8925242990855295E-2</v>
      </c>
      <c r="AJ281" s="49">
        <v>614333.8166660209</v>
      </c>
      <c r="AK281" s="147">
        <v>136.89660814284269</v>
      </c>
      <c r="AL281" s="152">
        <f t="shared" si="81"/>
        <v>-1.3490738164144589E-2</v>
      </c>
      <c r="AM281" s="151">
        <f t="shared" si="81"/>
        <v>-1.3490738164144478E-2</v>
      </c>
    </row>
    <row r="282" spans="2:39" x14ac:dyDescent="0.2">
      <c r="B282" s="178" t="s">
        <v>533</v>
      </c>
      <c r="D282" s="49">
        <v>483881</v>
      </c>
      <c r="E282" s="147">
        <v>129.62532808575477</v>
      </c>
      <c r="G282" s="49">
        <v>473402.8120811074</v>
      </c>
      <c r="H282" s="147">
        <v>126.21237337401411</v>
      </c>
      <c r="J282" s="148">
        <f t="shared" si="73"/>
        <v>2.2133767800892157E-2</v>
      </c>
      <c r="K282" s="149">
        <f t="shared" si="73"/>
        <v>2.7041363857621237E-2</v>
      </c>
      <c r="L282" s="148">
        <f t="shared" si="74"/>
        <v>1.6864338413375091E-2</v>
      </c>
      <c r="M282" s="150">
        <f t="shared" si="75"/>
        <v>9.0547645222140982E-3</v>
      </c>
      <c r="N282" s="49">
        <v>492041.33293580241</v>
      </c>
      <c r="P282" s="148">
        <f t="shared" si="76"/>
        <v>1.8032908080444443E-2</v>
      </c>
      <c r="Q282" s="151">
        <v>1.3168357867441749E-2</v>
      </c>
      <c r="R282" s="49">
        <v>492606.78159487352</v>
      </c>
      <c r="S282" s="148">
        <f t="shared" si="77"/>
        <v>2.0233091688643068E-2</v>
      </c>
      <c r="T282" s="151">
        <v>1.5358028157696602E-2</v>
      </c>
      <c r="U282" s="49">
        <v>493671.40863939235</v>
      </c>
      <c r="W282" s="148">
        <f t="shared" si="78"/>
        <v>1.874870921599503E-2</v>
      </c>
      <c r="X282" s="151">
        <v>1.3880738631667722E-2</v>
      </c>
      <c r="Y282" s="49">
        <v>492953.14416414493</v>
      </c>
      <c r="AA282" s="49">
        <v>488615.15354459663</v>
      </c>
      <c r="AB282" s="49">
        <v>492953.14416414493</v>
      </c>
      <c r="AC282" s="148">
        <f t="shared" si="79"/>
        <v>1.874870921599503E-2</v>
      </c>
      <c r="AD282" s="151">
        <v>1.3880738631667722E-2</v>
      </c>
      <c r="AE282" s="49">
        <v>492952</v>
      </c>
      <c r="AF282" s="147">
        <v>131.42431834310167</v>
      </c>
      <c r="AG282" s="152">
        <f t="shared" si="80"/>
        <v>1.8746344659120728E-2</v>
      </c>
      <c r="AH282" s="152">
        <f t="shared" si="80"/>
        <v>1.3878385373549573E-2</v>
      </c>
      <c r="AJ282" s="49">
        <v>488615.15354459663</v>
      </c>
      <c r="AK282" s="147">
        <v>130.26808591243889</v>
      </c>
      <c r="AL282" s="152">
        <f t="shared" si="81"/>
        <v>8.8757919682642683E-3</v>
      </c>
      <c r="AM282" s="151">
        <f t="shared" si="81"/>
        <v>8.8757919682642683E-3</v>
      </c>
    </row>
    <row r="283" spans="2:39" x14ac:dyDescent="0.2">
      <c r="B283" s="178" t="s">
        <v>534</v>
      </c>
      <c r="D283" s="49">
        <v>602761</v>
      </c>
      <c r="E283" s="147">
        <v>123.62915634235506</v>
      </c>
      <c r="G283" s="49">
        <v>606821.21663604944</v>
      </c>
      <c r="H283" s="147">
        <v>123.36912979558778</v>
      </c>
      <c r="J283" s="148">
        <f t="shared" si="73"/>
        <v>-6.6909602445305305E-3</v>
      </c>
      <c r="K283" s="149">
        <f t="shared" si="73"/>
        <v>2.1077116066079427E-3</v>
      </c>
      <c r="L283" s="148">
        <f t="shared" si="74"/>
        <v>2.0895399696955419E-2</v>
      </c>
      <c r="M283" s="150">
        <f t="shared" si="75"/>
        <v>9.0547645222140982E-3</v>
      </c>
      <c r="N283" s="49">
        <v>615355.93201673648</v>
      </c>
      <c r="P283" s="148">
        <f t="shared" si="76"/>
        <v>2.5149279086661425E-2</v>
      </c>
      <c r="Q283" s="151">
        <v>1.6148298452899557E-2</v>
      </c>
      <c r="R283" s="49">
        <v>617920.00461155514</v>
      </c>
      <c r="S283" s="148">
        <f t="shared" si="77"/>
        <v>2.5413623246383965E-2</v>
      </c>
      <c r="T283" s="151">
        <v>1.641032162707301E-2</v>
      </c>
      <c r="U283" s="49">
        <v>618079.34096161369</v>
      </c>
      <c r="W283" s="148">
        <f t="shared" si="78"/>
        <v>2.3981293490505706E-2</v>
      </c>
      <c r="X283" s="151">
        <v>1.4990567963922841E-2</v>
      </c>
      <c r="Y283" s="49">
        <v>617215.98844563076</v>
      </c>
      <c r="AA283" s="49">
        <v>626320.82947986992</v>
      </c>
      <c r="AB283" s="49">
        <v>617215.98844563076</v>
      </c>
      <c r="AC283" s="148">
        <f t="shared" si="79"/>
        <v>2.3981293490505706E-2</v>
      </c>
      <c r="AD283" s="151">
        <v>1.4990567963922841E-2</v>
      </c>
      <c r="AE283" s="49">
        <v>617216</v>
      </c>
      <c r="AF283" s="147">
        <v>125.48242996187609</v>
      </c>
      <c r="AG283" s="152">
        <f t="shared" si="80"/>
        <v>2.3981312659578258E-2</v>
      </c>
      <c r="AH283" s="152">
        <f t="shared" si="80"/>
        <v>1.499058696468758E-2</v>
      </c>
      <c r="AJ283" s="49">
        <v>626320.82947986992</v>
      </c>
      <c r="AK283" s="147">
        <v>127.33347745177041</v>
      </c>
      <c r="AL283" s="152">
        <f t="shared" si="81"/>
        <v>-1.4537005718668228E-2</v>
      </c>
      <c r="AM283" s="151">
        <f t="shared" si="81"/>
        <v>-1.4537005718668339E-2</v>
      </c>
    </row>
    <row r="284" spans="2:39" x14ac:dyDescent="0.2">
      <c r="B284" s="178" t="s">
        <v>535</v>
      </c>
      <c r="D284" s="49">
        <v>599454</v>
      </c>
      <c r="E284" s="147">
        <v>133.1592991645586</v>
      </c>
      <c r="G284" s="49">
        <v>568407.9835841601</v>
      </c>
      <c r="H284" s="147">
        <v>125.30553998786981</v>
      </c>
      <c r="J284" s="148">
        <f t="shared" si="73"/>
        <v>5.4619247639830393E-2</v>
      </c>
      <c r="K284" s="149">
        <f t="shared" si="73"/>
        <v>6.2676871090049824E-2</v>
      </c>
      <c r="L284" s="148">
        <f t="shared" si="74"/>
        <v>1.9707058042748971E-2</v>
      </c>
      <c r="M284" s="150">
        <f t="shared" si="75"/>
        <v>9.0547645222140982E-3</v>
      </c>
      <c r="N284" s="49">
        <v>611267.47477195808</v>
      </c>
      <c r="P284" s="148">
        <f t="shared" si="76"/>
        <v>2.0447860255242922E-2</v>
      </c>
      <c r="Q284" s="151">
        <v>1.2710433355112238E-2</v>
      </c>
      <c r="R284" s="49">
        <v>611711.55162144639</v>
      </c>
      <c r="S284" s="148">
        <f t="shared" si="77"/>
        <v>2.1038271354329563E-2</v>
      </c>
      <c r="T284" s="151">
        <v>1.3296367730891268E-2</v>
      </c>
      <c r="U284" s="49">
        <v>612065.47591643827</v>
      </c>
      <c r="W284" s="148">
        <f t="shared" si="78"/>
        <v>1.7548526440970935E-2</v>
      </c>
      <c r="X284" s="151">
        <v>9.8330834013791169E-3</v>
      </c>
      <c r="Y284" s="49">
        <v>609973.53436914575</v>
      </c>
      <c r="AA284" s="49">
        <v>586673.22433937178</v>
      </c>
      <c r="AB284" s="49">
        <v>609973.53436914575</v>
      </c>
      <c r="AC284" s="148">
        <f t="shared" si="79"/>
        <v>1.7548526440970935E-2</v>
      </c>
      <c r="AD284" s="151">
        <v>9.8330834013791169E-3</v>
      </c>
      <c r="AE284" s="49">
        <v>609973</v>
      </c>
      <c r="AF284" s="147">
        <v>134.46854785723471</v>
      </c>
      <c r="AG284" s="152">
        <f t="shared" si="80"/>
        <v>1.7547635014529828E-2</v>
      </c>
      <c r="AH284" s="152">
        <f t="shared" si="80"/>
        <v>9.8321987340750372E-3</v>
      </c>
      <c r="AJ284" s="49">
        <v>586673.22433937178</v>
      </c>
      <c r="AK284" s="147">
        <v>129.33211231257286</v>
      </c>
      <c r="AL284" s="152">
        <f t="shared" si="81"/>
        <v>3.9715082764967047E-2</v>
      </c>
      <c r="AM284" s="151">
        <f t="shared" si="81"/>
        <v>3.9715082764967047E-2</v>
      </c>
    </row>
    <row r="285" spans="2:39" x14ac:dyDescent="0.2">
      <c r="B285" s="178" t="s">
        <v>489</v>
      </c>
      <c r="D285" s="49">
        <v>1232294</v>
      </c>
      <c r="E285" s="147">
        <v>128.13274305205385</v>
      </c>
      <c r="G285" s="49">
        <v>1285227.5084299089</v>
      </c>
      <c r="H285" s="147">
        <v>131.98929324731998</v>
      </c>
      <c r="J285" s="148">
        <f t="shared" si="73"/>
        <v>-4.1186099801563403E-2</v>
      </c>
      <c r="K285" s="149">
        <f t="shared" si="73"/>
        <v>-2.9218659335039865E-2</v>
      </c>
      <c r="L285" s="148">
        <f t="shared" si="74"/>
        <v>2.4659917190299696E-2</v>
      </c>
      <c r="M285" s="150">
        <f t="shared" si="75"/>
        <v>9.0547645222140982E-3</v>
      </c>
      <c r="N285" s="49">
        <v>1262682.2679941033</v>
      </c>
      <c r="P285" s="148">
        <f t="shared" si="76"/>
        <v>3.4159882042651413E-2</v>
      </c>
      <c r="Q285" s="151">
        <v>2.1411133892285328E-2</v>
      </c>
      <c r="R285" s="49">
        <v>1274389.0176818671</v>
      </c>
      <c r="S285" s="148">
        <f t="shared" si="77"/>
        <v>3.4238932054742044E-2</v>
      </c>
      <c r="T285" s="151">
        <v>2.1489209404481846E-2</v>
      </c>
      <c r="U285" s="49">
        <v>1274486.4305374662</v>
      </c>
      <c r="W285" s="148">
        <f t="shared" si="78"/>
        <v>3.4090897205270254E-2</v>
      </c>
      <c r="X285" s="151">
        <v>2.1342999474972979E-2</v>
      </c>
      <c r="Y285" s="49">
        <v>1274304.0080806713</v>
      </c>
      <c r="AA285" s="49">
        <v>1326527.051266497</v>
      </c>
      <c r="AB285" s="49">
        <v>1274304.0080806713</v>
      </c>
      <c r="AC285" s="148">
        <f t="shared" si="79"/>
        <v>3.4090897205270254E-2</v>
      </c>
      <c r="AD285" s="151">
        <v>2.1342999474972979E-2</v>
      </c>
      <c r="AE285" s="49">
        <v>1274306</v>
      </c>
      <c r="AF285" s="147">
        <v>130.86768468431984</v>
      </c>
      <c r="AG285" s="152">
        <f t="shared" si="80"/>
        <v>3.4092513637167698E-2</v>
      </c>
      <c r="AH285" s="152">
        <f t="shared" si="80"/>
        <v>2.1344595980083758E-2</v>
      </c>
      <c r="AJ285" s="49">
        <v>1326527.051266497</v>
      </c>
      <c r="AK285" s="147">
        <v>136.23064151810044</v>
      </c>
      <c r="AL285" s="152">
        <f t="shared" si="81"/>
        <v>-3.9366744324315972E-2</v>
      </c>
      <c r="AM285" s="151">
        <f t="shared" si="81"/>
        <v>-3.9366744324315972E-2</v>
      </c>
    </row>
    <row r="286" spans="2:39" x14ac:dyDescent="0.2">
      <c r="B286" s="178" t="s">
        <v>536</v>
      </c>
      <c r="D286" s="49">
        <v>598096</v>
      </c>
      <c r="E286" s="147">
        <v>124.76870050067635</v>
      </c>
      <c r="G286" s="49">
        <v>613401.76589741395</v>
      </c>
      <c r="H286" s="147">
        <v>126.92071712731769</v>
      </c>
      <c r="J286" s="148">
        <f t="shared" si="73"/>
        <v>-2.4952269048364117E-2</v>
      </c>
      <c r="K286" s="149">
        <f t="shared" si="73"/>
        <v>-1.6955597757004393E-2</v>
      </c>
      <c r="L286" s="148">
        <f t="shared" si="74"/>
        <v>2.0303484086163115E-2</v>
      </c>
      <c r="M286" s="150">
        <f t="shared" si="75"/>
        <v>9.0547645222140982E-3</v>
      </c>
      <c r="N286" s="49">
        <v>610239.43261799787</v>
      </c>
      <c r="P286" s="148">
        <f t="shared" si="76"/>
        <v>2.6481057907468575E-2</v>
      </c>
      <c r="Q286" s="151">
        <v>1.8131046872194689E-2</v>
      </c>
      <c r="R286" s="49">
        <v>613934.2148102253</v>
      </c>
      <c r="S286" s="148">
        <f t="shared" si="77"/>
        <v>2.6530943324549527E-2</v>
      </c>
      <c r="T286" s="151">
        <v>1.8180526491448301E-2</v>
      </c>
      <c r="U286" s="49">
        <v>613964.05107863981</v>
      </c>
      <c r="W286" s="148">
        <f t="shared" si="78"/>
        <v>2.6530943324549527E-2</v>
      </c>
      <c r="X286" s="151">
        <v>1.8180526491448301E-2</v>
      </c>
      <c r="Y286" s="49">
        <v>613964.05107863981</v>
      </c>
      <c r="AA286" s="49">
        <v>633112.83832665847</v>
      </c>
      <c r="AB286" s="49">
        <v>613964.05107863981</v>
      </c>
      <c r="AC286" s="148">
        <f t="shared" si="79"/>
        <v>2.6530943324549527E-2</v>
      </c>
      <c r="AD286" s="151">
        <v>1.8180526491448301E-2</v>
      </c>
      <c r="AE286" s="49">
        <v>613965</v>
      </c>
      <c r="AF286" s="147">
        <v>127.03725750947031</v>
      </c>
      <c r="AG286" s="152">
        <f t="shared" si="80"/>
        <v>2.653252989486643E-2</v>
      </c>
      <c r="AH286" s="152">
        <f t="shared" si="80"/>
        <v>1.8182100155653025E-2</v>
      </c>
      <c r="AJ286" s="49">
        <v>633112.83832665847</v>
      </c>
      <c r="AK286" s="147">
        <v>130.9991916071036</v>
      </c>
      <c r="AL286" s="152">
        <f t="shared" si="81"/>
        <v>-3.024395837125482E-2</v>
      </c>
      <c r="AM286" s="151">
        <f t="shared" si="81"/>
        <v>-3.0243958371254931E-2</v>
      </c>
    </row>
    <row r="287" spans="2:39" x14ac:dyDescent="0.2">
      <c r="B287" s="178" t="s">
        <v>537</v>
      </c>
      <c r="D287" s="49">
        <v>473477</v>
      </c>
      <c r="E287" s="147">
        <v>123.26425845701442</v>
      </c>
      <c r="G287" s="49">
        <v>472863.94346456893</v>
      </c>
      <c r="H287" s="147">
        <v>122.22483610509687</v>
      </c>
      <c r="J287" s="148">
        <f t="shared" si="73"/>
        <v>1.2964755378457316E-3</v>
      </c>
      <c r="K287" s="149">
        <f t="shared" si="73"/>
        <v>8.5041828243794804E-3</v>
      </c>
      <c r="L287" s="148">
        <f t="shared" si="74"/>
        <v>1.9292969312845631E-2</v>
      </c>
      <c r="M287" s="150">
        <f t="shared" si="75"/>
        <v>9.0547645222140982E-3</v>
      </c>
      <c r="N287" s="49">
        <v>482611.77723133826</v>
      </c>
      <c r="P287" s="148">
        <f t="shared" si="76"/>
        <v>2.0935250176958187E-2</v>
      </c>
      <c r="Q287" s="151">
        <v>1.363869894087788E-2</v>
      </c>
      <c r="R287" s="49">
        <v>483389.3594480356</v>
      </c>
      <c r="S287" s="148">
        <f t="shared" si="77"/>
        <v>2.1711921827324288E-2</v>
      </c>
      <c r="T287" s="151">
        <v>1.4409819774490851E-2</v>
      </c>
      <c r="U287" s="49">
        <v>483757.09561103606</v>
      </c>
      <c r="W287" s="148">
        <f t="shared" si="78"/>
        <v>2.1711921827324288E-2</v>
      </c>
      <c r="X287" s="151">
        <v>1.4409819774490851E-2</v>
      </c>
      <c r="Y287" s="49">
        <v>483757.09561103606</v>
      </c>
      <c r="AA287" s="49">
        <v>488058.96890629077</v>
      </c>
      <c r="AB287" s="49">
        <v>483757.09561103606</v>
      </c>
      <c r="AC287" s="148">
        <f t="shared" si="79"/>
        <v>2.1711921827324288E-2</v>
      </c>
      <c r="AD287" s="151">
        <v>1.4409819774490851E-2</v>
      </c>
      <c r="AE287" s="49">
        <v>483758</v>
      </c>
      <c r="AF287" s="147">
        <v>125.04070797049421</v>
      </c>
      <c r="AG287" s="152">
        <f t="shared" si="80"/>
        <v>2.1713831928477978E-2</v>
      </c>
      <c r="AH287" s="152">
        <f t="shared" si="80"/>
        <v>1.4411716224288051E-2</v>
      </c>
      <c r="AJ287" s="49">
        <v>488058.96890629077</v>
      </c>
      <c r="AK287" s="147">
        <v>126.15241299036299</v>
      </c>
      <c r="AL287" s="152">
        <f t="shared" si="81"/>
        <v>-8.8123960019195202E-3</v>
      </c>
      <c r="AM287" s="151">
        <f t="shared" si="81"/>
        <v>-8.8123960019195202E-3</v>
      </c>
    </row>
    <row r="288" spans="2:39" x14ac:dyDescent="0.2">
      <c r="B288" s="178" t="s">
        <v>491</v>
      </c>
      <c r="D288" s="49">
        <v>364896</v>
      </c>
      <c r="E288" s="147">
        <v>126.99065178935227</v>
      </c>
      <c r="G288" s="49">
        <v>366943.09638034744</v>
      </c>
      <c r="H288" s="147">
        <v>126.91915048343384</v>
      </c>
      <c r="J288" s="148">
        <f t="shared" si="73"/>
        <v>-5.5787842871025672E-3</v>
      </c>
      <c r="K288" s="149">
        <f t="shared" si="73"/>
        <v>5.6336105029131112E-4</v>
      </c>
      <c r="L288" s="148">
        <f t="shared" si="74"/>
        <v>1.8263406982511388E-2</v>
      </c>
      <c r="M288" s="150">
        <f t="shared" si="75"/>
        <v>9.0547645222140982E-3</v>
      </c>
      <c r="N288" s="49">
        <v>371560.24415429047</v>
      </c>
      <c r="P288" s="148">
        <f t="shared" si="76"/>
        <v>2.1456301326576055E-2</v>
      </c>
      <c r="Q288" s="151">
        <v>1.5185900767476168E-2</v>
      </c>
      <c r="R288" s="49">
        <v>372725.31852886232</v>
      </c>
      <c r="S288" s="148">
        <f t="shared" si="77"/>
        <v>2.2327490134625316E-2</v>
      </c>
      <c r="T288" s="151">
        <v>1.6051741620079829E-2</v>
      </c>
      <c r="U288" s="49">
        <v>373043.21184016427</v>
      </c>
      <c r="W288" s="148">
        <f t="shared" si="78"/>
        <v>2.2327490134625316E-2</v>
      </c>
      <c r="X288" s="151">
        <v>1.6051741620079829E-2</v>
      </c>
      <c r="Y288" s="49">
        <v>373043.21184016427</v>
      </c>
      <c r="AA288" s="49">
        <v>378734.45785382239</v>
      </c>
      <c r="AB288" s="49">
        <v>373043.21184016427</v>
      </c>
      <c r="AC288" s="148">
        <f t="shared" si="79"/>
        <v>2.2327490134625316E-2</v>
      </c>
      <c r="AD288" s="151">
        <v>1.6051741620079829E-2</v>
      </c>
      <c r="AE288" s="49">
        <v>373045</v>
      </c>
      <c r="AF288" s="147">
        <v>129.02969141301534</v>
      </c>
      <c r="AG288" s="152">
        <f t="shared" si="80"/>
        <v>2.2332390598965191E-2</v>
      </c>
      <c r="AH288" s="152">
        <f t="shared" si="80"/>
        <v>1.6056612002002701E-2</v>
      </c>
      <c r="AJ288" s="49">
        <v>378734.45785382239</v>
      </c>
      <c r="AK288" s="147">
        <v>130.99757462063388</v>
      </c>
      <c r="AL288" s="152">
        <f t="shared" si="81"/>
        <v>-1.5022287346292407E-2</v>
      </c>
      <c r="AM288" s="151">
        <f t="shared" si="81"/>
        <v>-1.5022287346292407E-2</v>
      </c>
    </row>
    <row r="289" spans="2:39" x14ac:dyDescent="0.2">
      <c r="B289" s="178" t="s">
        <v>538</v>
      </c>
      <c r="D289" s="49">
        <v>444947</v>
      </c>
      <c r="E289" s="147">
        <v>133.79529601743619</v>
      </c>
      <c r="G289" s="49">
        <v>425188.36958600109</v>
      </c>
      <c r="H289" s="147">
        <v>126.96163080961824</v>
      </c>
      <c r="J289" s="148">
        <f t="shared" si="73"/>
        <v>4.6470298407356614E-2</v>
      </c>
      <c r="K289" s="149">
        <f t="shared" si="73"/>
        <v>5.3824648945043574E-2</v>
      </c>
      <c r="L289" s="148">
        <f t="shared" si="74"/>
        <v>1.9118298249665155E-2</v>
      </c>
      <c r="M289" s="150">
        <f t="shared" si="75"/>
        <v>9.0547645222140982E-3</v>
      </c>
      <c r="N289" s="49">
        <v>453453.62945129373</v>
      </c>
      <c r="P289" s="148">
        <f t="shared" si="76"/>
        <v>1.9118298249665155E-2</v>
      </c>
      <c r="R289" s="49">
        <v>453453.62945129373</v>
      </c>
      <c r="S289" s="148">
        <f t="shared" si="77"/>
        <v>2.0047125160861157E-2</v>
      </c>
      <c r="T289" s="46"/>
      <c r="U289" s="49">
        <v>453866.90819894971</v>
      </c>
      <c r="W289" s="148">
        <f t="shared" si="78"/>
        <v>1.6246339527050013E-2</v>
      </c>
      <c r="X289" s="46"/>
      <c r="Y289" s="49">
        <v>452175.76003354229</v>
      </c>
      <c r="AA289" s="49">
        <v>438851.38657572336</v>
      </c>
      <c r="AB289" s="49">
        <v>452175.76003354229</v>
      </c>
      <c r="AC289" s="148">
        <f t="shared" si="79"/>
        <v>1.6246339527050013E-2</v>
      </c>
      <c r="AD289" s="46"/>
      <c r="AE289" s="49">
        <v>452176</v>
      </c>
      <c r="AF289" s="147">
        <v>135.02016160241669</v>
      </c>
      <c r="AG289" s="152">
        <f t="shared" si="80"/>
        <v>1.6246878841749801E-2</v>
      </c>
      <c r="AH289" s="152">
        <f t="shared" si="80"/>
        <v>9.154773160491958E-3</v>
      </c>
      <c r="AJ289" s="49">
        <v>438851.38657572336</v>
      </c>
      <c r="AK289" s="147">
        <v>131.04142001101076</v>
      </c>
      <c r="AL289" s="152">
        <f t="shared" si="81"/>
        <v>3.0362473110193688E-2</v>
      </c>
      <c r="AM289" s="151">
        <f t="shared" si="81"/>
        <v>3.036247311019391E-2</v>
      </c>
    </row>
    <row r="290" spans="2:39" x14ac:dyDescent="0.2">
      <c r="B290" s="178"/>
      <c r="D290" s="1"/>
      <c r="E290" s="154"/>
      <c r="G290" s="1"/>
      <c r="H290" s="154"/>
      <c r="N290" s="1"/>
      <c r="P290" s="47"/>
      <c r="R290" s="1"/>
      <c r="T290" s="46"/>
      <c r="U290" s="1"/>
      <c r="W290" s="47"/>
      <c r="X290" s="46"/>
      <c r="Y290" s="1"/>
      <c r="AA290" s="1"/>
      <c r="AB290" s="1"/>
      <c r="AC290" s="47"/>
      <c r="AD290" s="46"/>
      <c r="AE290" s="1"/>
      <c r="AF290" s="154"/>
      <c r="AJ290" s="1"/>
      <c r="AK290" s="154"/>
    </row>
    <row r="291" spans="2:39" x14ac:dyDescent="0.2">
      <c r="B291" s="178" t="s">
        <v>12</v>
      </c>
      <c r="D291" s="153">
        <f>SUM(D277:D289)</f>
        <v>7575166</v>
      </c>
      <c r="E291" s="154">
        <v>130.21627899322834</v>
      </c>
      <c r="G291" s="153">
        <f>SUM(G277:G289)</f>
        <v>7568300.0000000009</v>
      </c>
      <c r="H291" s="154">
        <v>129.16904497774559</v>
      </c>
      <c r="J291" s="148">
        <f>D291/G291-1</f>
        <v>9.0720505265373674E-4</v>
      </c>
      <c r="K291" s="149">
        <f>E291/H291-1</f>
        <v>8.1074689037392567E-3</v>
      </c>
      <c r="L291" s="148">
        <f>N291/$D291-1</f>
        <v>1.921413275625361E-2</v>
      </c>
      <c r="M291" s="150">
        <f>M$219</f>
        <v>9.0547645222140982E-3</v>
      </c>
      <c r="N291" s="153">
        <f>SUM(N277:N289)</f>
        <v>7720716.2451746585</v>
      </c>
      <c r="P291" s="148">
        <f>R291/$D291-1</f>
        <v>2.3844353072048019E-2</v>
      </c>
      <c r="Q291" s="151">
        <v>1.6531690769704843E-2</v>
      </c>
      <c r="R291" s="153">
        <f>SUM(R277:R289)</f>
        <v>7755790.9326833738</v>
      </c>
      <c r="S291" s="148">
        <f>U291/$D291-1</f>
        <v>2.4984446791157966E-2</v>
      </c>
      <c r="T291" s="151">
        <v>1.7663641531991514E-2</v>
      </c>
      <c r="U291" s="153">
        <f>SUM(U277:U289)</f>
        <v>7764427.3318611896</v>
      </c>
      <c r="W291" s="148">
        <f>Y291/$D291-1</f>
        <v>2.376709398166299E-2</v>
      </c>
      <c r="X291" s="151">
        <v>1.6454983491356545E-2</v>
      </c>
      <c r="Y291" s="153">
        <f>SUM(Y277:Y289)</f>
        <v>7755205.6822486976</v>
      </c>
      <c r="AA291" s="153">
        <f>SUM(AA277:AA289)</f>
        <v>7811500</v>
      </c>
      <c r="AB291" s="153">
        <f>SUM(AB277:AB289)</f>
        <v>7755205.6822486976</v>
      </c>
      <c r="AC291" s="148">
        <f>AB291/$D291-1</f>
        <v>2.376709398166299E-2</v>
      </c>
      <c r="AD291" s="151">
        <v>1.6454983491356545E-2</v>
      </c>
      <c r="AE291" s="153">
        <f>SUM(AE277:AE289)</f>
        <v>7755210</v>
      </c>
      <c r="AF291" s="154">
        <v>132.359059405925</v>
      </c>
      <c r="AG291" s="152">
        <f t="shared" ref="AG291:AH291" si="82">AE291/D291 - 1</f>
        <v>2.3767663969344044E-2</v>
      </c>
      <c r="AH291" s="152">
        <f t="shared" si="82"/>
        <v>1.6455549407982106E-2</v>
      </c>
      <c r="AJ291" s="153">
        <f>SUM(AJ277:AJ289)</f>
        <v>7811500</v>
      </c>
      <c r="AK291" s="154">
        <v>133.31976729829148</v>
      </c>
      <c r="AL291" s="152">
        <f t="shared" ref="AL291:AM291" si="83">AE291/AJ291-1</f>
        <v>-7.2060423734238155E-3</v>
      </c>
      <c r="AM291" s="151">
        <f t="shared" si="83"/>
        <v>-7.2060423734238155E-3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19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8" customWidth="1"/>
    <col min="6" max="6" width="4.7109375" style="1" customWidth="1"/>
    <col min="7" max="7" width="12.28515625" style="10" customWidth="1"/>
    <col min="8" max="8" width="12.28515625" style="68" customWidth="1"/>
    <col min="9" max="9" width="3.140625" style="140" customWidth="1"/>
    <col min="10" max="10" width="11.140625" style="47" customWidth="1"/>
    <col min="11" max="11" width="11.140625" style="112" customWidth="1"/>
    <col min="12" max="12" width="13.42578125" style="47" bestFit="1" customWidth="1"/>
    <col min="13" max="13" width="13.42578125" style="48" bestFit="1" customWidth="1"/>
    <col min="14" max="14" width="12.140625" style="48" bestFit="1" customWidth="1"/>
    <col min="15" max="15" width="10.5703125" style="46" customWidth="1"/>
    <col min="16" max="17" width="13.85546875" style="46" customWidth="1"/>
    <col min="18" max="18" width="12" style="46" customWidth="1"/>
    <col min="19" max="19" width="13" style="47" bestFit="1" customWidth="1"/>
    <col min="20" max="20" width="13" style="48" bestFit="1" customWidth="1"/>
    <col min="21" max="21" width="12.5703125" style="112" customWidth="1"/>
    <col min="22" max="22" width="10.5703125" style="47" customWidth="1"/>
    <col min="23" max="24" width="13" style="48" bestFit="1" customWidth="1"/>
    <col min="25" max="25" width="12" style="132" customWidth="1"/>
    <col min="26" max="28" width="12" style="48" customWidth="1"/>
    <col min="29" max="29" width="13" style="48" bestFit="1" customWidth="1"/>
    <col min="30" max="30" width="13" style="112" bestFit="1" customWidth="1"/>
    <col min="31" max="31" width="13.28515625" style="57" customWidth="1"/>
    <col min="32" max="34" width="11.140625" style="57" customWidth="1"/>
    <col min="35" max="35" width="5.7109375" style="57" customWidth="1"/>
    <col min="36" max="36" width="12.85546875" style="57" customWidth="1"/>
    <col min="37" max="38" width="11.140625" style="57" customWidth="1"/>
    <col min="39" max="39" width="11.140625" style="46" customWidth="1"/>
    <col min="40" max="16384" width="9.140625" style="1"/>
  </cols>
  <sheetData>
    <row r="1" spans="1:39" x14ac:dyDescent="0.2">
      <c r="A1" s="159" t="s">
        <v>545</v>
      </c>
      <c r="D1" s="53" t="s">
        <v>56</v>
      </c>
      <c r="E1" s="62"/>
      <c r="G1" s="76" t="s">
        <v>57</v>
      </c>
      <c r="H1" s="69"/>
      <c r="I1" s="139"/>
      <c r="J1" s="118"/>
      <c r="K1" s="104">
        <f>MIN(K9:K217)</f>
        <v>-4.3356133529217633E-2</v>
      </c>
      <c r="L1" s="95"/>
      <c r="M1" s="17"/>
      <c r="N1" s="104"/>
      <c r="O1" s="4"/>
      <c r="P1" s="5"/>
      <c r="Q1" s="5"/>
      <c r="R1" s="138"/>
      <c r="S1" s="113"/>
      <c r="T1" s="134"/>
      <c r="U1" s="103"/>
      <c r="V1" s="118"/>
      <c r="W1" s="122"/>
      <c r="X1" s="122"/>
      <c r="Y1" s="127"/>
      <c r="Z1" s="122"/>
      <c r="AA1" s="122"/>
      <c r="AB1" s="122"/>
      <c r="AC1" s="122"/>
      <c r="AD1" s="133"/>
      <c r="AE1" s="6"/>
      <c r="AF1" s="7"/>
      <c r="AG1" s="7"/>
      <c r="AH1" s="7"/>
      <c r="AI1" s="7"/>
      <c r="AJ1" s="7" t="s">
        <v>1</v>
      </c>
      <c r="AK1" s="8">
        <f>MIN(AL9:AL217)</f>
        <v>-4.9913492589294228E-2</v>
      </c>
      <c r="AL1" s="7" t="s">
        <v>485</v>
      </c>
      <c r="AM1" s="9">
        <f>COUNTIF(AM9:AM217,"&lt;-10%")</f>
        <v>0</v>
      </c>
    </row>
    <row r="2" spans="1:39" s="10" customFormat="1" x14ac:dyDescent="0.2">
      <c r="A2" s="160" t="s">
        <v>547</v>
      </c>
      <c r="D2" s="12"/>
      <c r="E2" s="62"/>
      <c r="G2" s="77"/>
      <c r="H2" s="70"/>
      <c r="I2" s="140"/>
      <c r="J2" s="118"/>
      <c r="K2" s="119"/>
      <c r="L2" s="96"/>
      <c r="M2" s="90"/>
      <c r="N2" s="119"/>
      <c r="O2" s="16"/>
      <c r="P2" s="17"/>
      <c r="Q2" s="17"/>
      <c r="R2" s="145"/>
      <c r="S2" s="95"/>
      <c r="T2" s="17"/>
      <c r="U2" s="104"/>
      <c r="V2" s="123"/>
      <c r="W2" s="17"/>
      <c r="X2" s="17"/>
      <c r="Y2" s="128"/>
      <c r="Z2" s="146"/>
      <c r="AA2" s="17"/>
      <c r="AB2" s="17"/>
      <c r="AC2" s="17"/>
      <c r="AD2" s="104"/>
      <c r="AE2" s="18"/>
      <c r="AF2" s="19"/>
      <c r="AG2" s="19"/>
      <c r="AH2" s="19"/>
      <c r="AI2" s="19"/>
      <c r="AJ2" s="7" t="s">
        <v>543</v>
      </c>
      <c r="AK2" s="8">
        <f>MAX(AL9:AL217)</f>
        <v>0.23012057515743156</v>
      </c>
      <c r="AL2" s="59" t="s">
        <v>2</v>
      </c>
      <c r="AM2" s="9">
        <f>COUNTIF(AM9:AM217,"&lt;-5%")</f>
        <v>0</v>
      </c>
    </row>
    <row r="3" spans="1:39" s="10" customFormat="1" x14ac:dyDescent="0.2">
      <c r="A3" s="201" t="s">
        <v>553</v>
      </c>
      <c r="B3" s="11"/>
      <c r="D3" s="20"/>
      <c r="E3" s="63"/>
      <c r="F3" s="13"/>
      <c r="G3" s="78"/>
      <c r="H3" s="71"/>
      <c r="I3" s="139"/>
      <c r="J3" s="97"/>
      <c r="K3" s="120"/>
      <c r="L3" s="97"/>
      <c r="M3" s="23"/>
      <c r="N3" s="120"/>
      <c r="O3" s="23"/>
      <c r="P3" s="24"/>
      <c r="Q3" s="24"/>
      <c r="R3" s="24"/>
      <c r="S3" s="114"/>
      <c r="T3" s="135"/>
      <c r="U3" s="105"/>
      <c r="V3" s="97"/>
      <c r="W3" s="24"/>
      <c r="X3" s="24"/>
      <c r="Y3" s="129"/>
      <c r="Z3" s="24"/>
      <c r="AA3" s="24"/>
      <c r="AB3" s="24"/>
      <c r="AC3" s="24"/>
      <c r="AD3" s="106"/>
      <c r="AE3" s="25"/>
      <c r="AF3" s="22"/>
      <c r="AG3" s="22"/>
      <c r="AH3" s="22"/>
      <c r="AI3" s="22"/>
      <c r="AJ3" s="25"/>
      <c r="AK3" s="25"/>
      <c r="AL3" s="25"/>
      <c r="AM3" s="26"/>
    </row>
    <row r="4" spans="1:39" s="10" customFormat="1" x14ac:dyDescent="0.2">
      <c r="B4" s="11"/>
      <c r="D4" s="20"/>
      <c r="E4" s="63"/>
      <c r="F4" s="13"/>
      <c r="G4" s="78"/>
      <c r="H4" s="71"/>
      <c r="I4" s="139"/>
      <c r="J4" s="97"/>
      <c r="K4" s="120"/>
      <c r="L4" s="97"/>
      <c r="M4" s="23"/>
      <c r="N4" s="137">
        <f>AJ5-N5</f>
        <v>100677.66699339636</v>
      </c>
      <c r="O4" s="23"/>
      <c r="P4" s="24"/>
      <c r="Q4" s="24"/>
      <c r="R4" s="137">
        <f>AJ5-R5</f>
        <v>71134.297340737656</v>
      </c>
      <c r="S4" s="115"/>
      <c r="T4" s="24"/>
      <c r="U4" s="137">
        <f>AJ5-U5</f>
        <v>71094.429794130847</v>
      </c>
      <c r="V4" s="97"/>
      <c r="W4" s="24"/>
      <c r="X4" s="24"/>
      <c r="Y4" s="137">
        <f>AJ5-Y5</f>
        <v>80487.457865374163</v>
      </c>
      <c r="Z4" s="24"/>
      <c r="AA4" s="24"/>
      <c r="AB4" s="26">
        <f>AJ5-AB5</f>
        <v>80487.457865374163</v>
      </c>
      <c r="AC4" s="24"/>
      <c r="AD4" s="106"/>
      <c r="AE4" s="25">
        <f>AJ5-AE5</f>
        <v>80484.999999997206</v>
      </c>
      <c r="AF4" s="22"/>
      <c r="AG4" s="22"/>
      <c r="AH4" s="22"/>
      <c r="AI4" s="22"/>
      <c r="AJ4" s="25"/>
      <c r="AK4" s="25"/>
      <c r="AL4" s="25"/>
      <c r="AM4" s="26"/>
    </row>
    <row r="5" spans="1:39" s="27" customFormat="1" x14ac:dyDescent="0.2">
      <c r="B5" s="193" t="s">
        <v>62</v>
      </c>
      <c r="D5" s="29">
        <f>+D219</f>
        <v>7763415</v>
      </c>
      <c r="E5" s="64">
        <f>E219</f>
        <v>132.499095082899</v>
      </c>
      <c r="F5" s="30"/>
      <c r="G5" s="79">
        <f t="shared" ref="G5:H5" si="0">G219</f>
        <v>7811499.9999999991</v>
      </c>
      <c r="H5" s="72">
        <f t="shared" si="0"/>
        <v>132.40093081210458</v>
      </c>
      <c r="I5" s="141"/>
      <c r="J5" s="116">
        <f>+J219</f>
        <v>-6.1556679254943791E-3</v>
      </c>
      <c r="K5" s="98">
        <f>+K219</f>
        <v>7.4141677246775117E-4</v>
      </c>
      <c r="L5" s="116"/>
      <c r="M5" s="33"/>
      <c r="N5" s="94">
        <f>N219</f>
        <v>7972222.3330066008</v>
      </c>
      <c r="O5" s="98"/>
      <c r="P5" s="32">
        <f>P219</f>
        <v>3.0701785574938301E-2</v>
      </c>
      <c r="Q5" s="32"/>
      <c r="R5" s="93">
        <f>R219</f>
        <v>8001765.7026592596</v>
      </c>
      <c r="S5" s="116">
        <f t="shared" ref="S5:AH5" si="1">+S219</f>
        <v>3.0706920885443578E-2</v>
      </c>
      <c r="T5" s="33"/>
      <c r="U5" s="107">
        <f t="shared" si="1"/>
        <v>8001805.5702058664</v>
      </c>
      <c r="V5" s="116"/>
      <c r="W5" s="33">
        <f>W219</f>
        <v>2.9497011577330756E-2</v>
      </c>
      <c r="X5" s="33"/>
      <c r="Y5" s="130">
        <f>Y219</f>
        <v>7992412.542134623</v>
      </c>
      <c r="Z5" s="126"/>
      <c r="AA5" s="126">
        <f>AA219</f>
        <v>5782802.3781036725</v>
      </c>
      <c r="AB5" s="126">
        <f>AB219</f>
        <v>7992412.542134623</v>
      </c>
      <c r="AC5" s="33">
        <f>AC219</f>
        <v>2.9497011577330756E-2</v>
      </c>
      <c r="AD5" s="98"/>
      <c r="AE5" s="94">
        <f>AE219</f>
        <v>7992415</v>
      </c>
      <c r="AF5" s="31">
        <f t="shared" si="1"/>
        <v>135.46734755637544</v>
      </c>
      <c r="AG5" s="32">
        <f t="shared" si="1"/>
        <v>2.9497328173233139E-2</v>
      </c>
      <c r="AH5" s="32">
        <f t="shared" si="1"/>
        <v>2.2402058456469698E-2</v>
      </c>
      <c r="AI5" s="58"/>
      <c r="AJ5" s="31">
        <f>+AJ219</f>
        <v>8072899.9999999972</v>
      </c>
      <c r="AK5" s="31">
        <f>+AK219</f>
        <v>136.83152715266451</v>
      </c>
      <c r="AL5" s="32">
        <f>+AL219</f>
        <v>-9.9697754214714829E-3</v>
      </c>
      <c r="AM5" s="33">
        <f>+AM219</f>
        <v>-9.9697754214715939E-3</v>
      </c>
    </row>
    <row r="6" spans="1:39" s="34" customFormat="1" x14ac:dyDescent="0.2">
      <c r="B6" s="194">
        <v>4</v>
      </c>
      <c r="D6" s="247" t="s">
        <v>54</v>
      </c>
      <c r="E6" s="247"/>
      <c r="G6" s="249"/>
      <c r="H6" s="250"/>
      <c r="I6" s="142"/>
      <c r="J6" s="88"/>
      <c r="K6" s="89"/>
      <c r="L6" s="244" t="s">
        <v>35</v>
      </c>
      <c r="M6" s="245"/>
      <c r="N6" s="246"/>
      <c r="O6" s="245" t="s">
        <v>558</v>
      </c>
      <c r="P6" s="245"/>
      <c r="Q6" s="245"/>
      <c r="R6" s="246"/>
      <c r="S6" s="241" t="s">
        <v>38</v>
      </c>
      <c r="T6" s="242"/>
      <c r="U6" s="243"/>
      <c r="V6" s="244" t="s">
        <v>39</v>
      </c>
      <c r="W6" s="245"/>
      <c r="X6" s="245"/>
      <c r="Y6" s="246"/>
      <c r="Z6" s="155"/>
      <c r="AA6" s="156"/>
      <c r="AB6" s="156"/>
      <c r="AC6" s="156"/>
      <c r="AD6" s="157"/>
      <c r="AE6" s="35"/>
      <c r="AF6" s="36"/>
      <c r="AG6" s="36"/>
      <c r="AH6" s="36"/>
      <c r="AI6" s="37"/>
      <c r="AJ6" s="248" t="s">
        <v>3</v>
      </c>
      <c r="AK6" s="248"/>
      <c r="AL6" s="248"/>
      <c r="AM6" s="248"/>
    </row>
    <row r="7" spans="1:39" ht="63.75" x14ac:dyDescent="0.2">
      <c r="A7" s="39" t="s">
        <v>64</v>
      </c>
      <c r="B7" s="40" t="s">
        <v>555</v>
      </c>
      <c r="C7" s="38"/>
      <c r="D7" s="60" t="s">
        <v>4</v>
      </c>
      <c r="E7" s="65" t="s">
        <v>5</v>
      </c>
      <c r="F7" s="41"/>
      <c r="G7" s="80" t="s">
        <v>14</v>
      </c>
      <c r="H7" s="73" t="s">
        <v>15</v>
      </c>
      <c r="I7" s="143"/>
      <c r="J7" s="121" t="s">
        <v>8</v>
      </c>
      <c r="K7" s="108" t="s">
        <v>9</v>
      </c>
      <c r="L7" s="121" t="s">
        <v>43</v>
      </c>
      <c r="M7" s="91" t="s">
        <v>45</v>
      </c>
      <c r="N7" s="99" t="s">
        <v>34</v>
      </c>
      <c r="O7" s="44" t="s">
        <v>33</v>
      </c>
      <c r="P7" s="44" t="s">
        <v>44</v>
      </c>
      <c r="Q7" s="44" t="s">
        <v>47</v>
      </c>
      <c r="R7" s="44" t="s">
        <v>36</v>
      </c>
      <c r="S7" s="117" t="s">
        <v>46</v>
      </c>
      <c r="T7" s="42" t="s">
        <v>48</v>
      </c>
      <c r="U7" s="108" t="s">
        <v>37</v>
      </c>
      <c r="V7" s="121" t="s">
        <v>33</v>
      </c>
      <c r="W7" s="91" t="s">
        <v>50</v>
      </c>
      <c r="X7" s="91" t="s">
        <v>51</v>
      </c>
      <c r="Y7" s="131" t="s">
        <v>49</v>
      </c>
      <c r="Z7" s="91" t="s">
        <v>40</v>
      </c>
      <c r="AA7" s="91" t="s">
        <v>41</v>
      </c>
      <c r="AB7" s="91" t="s">
        <v>42</v>
      </c>
      <c r="AC7" s="91" t="s">
        <v>52</v>
      </c>
      <c r="AD7" s="108" t="s">
        <v>53</v>
      </c>
      <c r="AE7" s="45" t="s">
        <v>483</v>
      </c>
      <c r="AF7" s="45" t="s">
        <v>484</v>
      </c>
      <c r="AG7" s="45" t="s">
        <v>10</v>
      </c>
      <c r="AH7" s="45" t="s">
        <v>11</v>
      </c>
      <c r="AI7" s="43"/>
      <c r="AJ7" s="43" t="s">
        <v>6</v>
      </c>
      <c r="AK7" s="43" t="s">
        <v>7</v>
      </c>
      <c r="AL7" s="43" t="s">
        <v>8</v>
      </c>
      <c r="AM7" s="44" t="s">
        <v>9</v>
      </c>
    </row>
    <row r="8" spans="1:39" x14ac:dyDescent="0.2">
      <c r="D8" s="12"/>
      <c r="E8" s="62"/>
      <c r="G8" s="77"/>
      <c r="H8" s="70"/>
      <c r="J8" s="118"/>
      <c r="K8" s="109"/>
      <c r="L8" s="118"/>
      <c r="M8" s="14"/>
      <c r="N8" s="100"/>
      <c r="O8" s="4"/>
      <c r="P8" s="4"/>
      <c r="Q8" s="4"/>
      <c r="R8" s="4"/>
      <c r="S8" s="118"/>
      <c r="T8" s="14"/>
      <c r="U8" s="109"/>
      <c r="V8" s="118"/>
      <c r="W8" s="14"/>
      <c r="X8" s="14"/>
      <c r="Y8" s="100"/>
      <c r="Z8" s="14"/>
      <c r="AA8" s="14"/>
      <c r="AB8" s="14"/>
      <c r="AC8" s="14"/>
      <c r="AD8" s="109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78" t="s">
        <v>65</v>
      </c>
      <c r="B9" s="178" t="s">
        <v>66</v>
      </c>
      <c r="D9" s="61">
        <v>14619</v>
      </c>
      <c r="E9" s="66">
        <v>135.57549049278791</v>
      </c>
      <c r="F9" s="49"/>
      <c r="G9" s="81">
        <v>14591.094069834502</v>
      </c>
      <c r="H9" s="74">
        <v>135.06172182434418</v>
      </c>
      <c r="I9" s="83"/>
      <c r="J9" s="96">
        <f t="shared" ref="J9:K24" si="2">D9/G9-1</f>
        <v>1.9125317150268106E-3</v>
      </c>
      <c r="K9" s="119">
        <f t="shared" si="2"/>
        <v>3.8039546771950761E-3</v>
      </c>
      <c r="L9" s="96">
        <v>2.1825379928937849E-2</v>
      </c>
      <c r="M9" s="90">
        <f>INDEX('Pace of change parameters'!$E$20:$I$20,1,$B$6)</f>
        <v>1.9900000000000001E-2</v>
      </c>
      <c r="N9" s="101">
        <f>IF(INDEX('Pace of change parameters'!$E$28:$I$28,1,$B$6)=1,(1+L9)*D9,D9)</f>
        <v>14938.065229181142</v>
      </c>
      <c r="O9" s="87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0.49673167013768738</v>
      </c>
      <c r="P9" s="51">
        <v>2.5049855645370211E-2</v>
      </c>
      <c r="Q9" s="51">
        <v>2.3118399980844195E-2</v>
      </c>
      <c r="R9" s="9">
        <f>IF(INDEX('Pace of change parameters'!$E$29:$I$29,1,$B$6)=1,D9*(1+P9),D9)</f>
        <v>14985.203839679667</v>
      </c>
      <c r="S9" s="96">
        <f>IF(P9&lt;INDEX('Pace of change parameters'!$E$22:$I$22,1,$B$6),INDEX('Pace of change parameters'!$E$22:$I$22,1,$B$6),P9)</f>
        <v>2.5049855645370211E-2</v>
      </c>
      <c r="T9" s="125">
        <v>2.3118399980844195E-2</v>
      </c>
      <c r="U9" s="110">
        <f t="shared" ref="U9:U72" si="3">D9*(1+S9)</f>
        <v>14985.203839679667</v>
      </c>
      <c r="V9" s="124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5">
        <f>MIN(S9, S9+(INDEX('Pace of change parameters'!$E$25:$I$25,1,$B$6)-S9)*(1-V9))</f>
        <v>2.5049855645370211E-2</v>
      </c>
      <c r="X9" s="125">
        <v>2.3118399980844195E-2</v>
      </c>
      <c r="Y9" s="101">
        <f t="shared" ref="Y9:Y72" si="4">D9*(1+W9)</f>
        <v>14985.203839679667</v>
      </c>
      <c r="Z9" s="90">
        <v>0</v>
      </c>
      <c r="AA9" s="92">
        <f>(1+Z9)*AJ9</f>
        <v>15079.362902946548</v>
      </c>
      <c r="AB9" s="92">
        <f>IF(INDEX('Pace of change parameters'!$E$27:$I$27,1,$B$6)=1,MAX(AA9,Y9),Y9)</f>
        <v>14985.203839679667</v>
      </c>
      <c r="AC9" s="90">
        <f t="shared" ref="AC9:AC72" si="5">AB9/D9-1</f>
        <v>2.5049855645370211E-2</v>
      </c>
      <c r="AD9" s="136">
        <v>2.3118399980844195E-2</v>
      </c>
      <c r="AE9" s="50">
        <v>14985</v>
      </c>
      <c r="AF9" s="50">
        <v>138.70789207794843</v>
      </c>
      <c r="AG9" s="15">
        <f t="shared" ref="AG9:AH40" si="6">AE9/D9 - 1</f>
        <v>2.5035912169095065E-2</v>
      </c>
      <c r="AH9" s="15">
        <f t="shared" si="6"/>
        <v>2.3104482777638546E-2</v>
      </c>
      <c r="AI9" s="50"/>
      <c r="AJ9" s="50">
        <v>15079.362902946548</v>
      </c>
      <c r="AK9" s="50">
        <v>139.58135750057585</v>
      </c>
      <c r="AL9" s="15">
        <f>AE9/AJ9-1</f>
        <v>-6.2577513091159886E-3</v>
      </c>
      <c r="AM9" s="52">
        <f>AF9/AK9-1</f>
        <v>-6.2577513091159886E-3</v>
      </c>
    </row>
    <row r="10" spans="1:39" x14ac:dyDescent="0.2">
      <c r="A10" s="178" t="s">
        <v>67</v>
      </c>
      <c r="B10" s="178" t="s">
        <v>68</v>
      </c>
      <c r="D10" s="61">
        <v>44149</v>
      </c>
      <c r="E10" s="66">
        <v>150.46811809599583</v>
      </c>
      <c r="F10" s="49"/>
      <c r="G10" s="81">
        <v>40966.389089407239</v>
      </c>
      <c r="H10" s="74">
        <v>139.04882597727001</v>
      </c>
      <c r="I10" s="83"/>
      <c r="J10" s="96">
        <f t="shared" si="2"/>
        <v>7.7688343574701113E-2</v>
      </c>
      <c r="K10" s="119">
        <f t="shared" si="2"/>
        <v>8.2124333222292067E-2</v>
      </c>
      <c r="L10" s="96">
        <v>2.4098120791184341E-2</v>
      </c>
      <c r="M10" s="90">
        <f>INDEX('Pace of change parameters'!$E$20:$I$20,1,$B$6)</f>
        <v>1.9900000000000001E-2</v>
      </c>
      <c r="N10" s="101">
        <f>IF(INDEX('Pace of change parameters'!$E$28:$I$28,1,$B$6)=1,(1+L10)*D10,D10)</f>
        <v>45212.907934809999</v>
      </c>
      <c r="O10" s="87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1">
        <v>2.4098120791184341E-2</v>
      </c>
      <c r="Q10" s="51">
        <v>1.9900000000000029E-2</v>
      </c>
      <c r="R10" s="9">
        <f>IF(INDEX('Pace of change parameters'!$E$29:$I$29,1,$B$6)=1,D10*(1+P10),D10)</f>
        <v>45212.907934809999</v>
      </c>
      <c r="S10" s="96">
        <f>IF(P10&lt;INDEX('Pace of change parameters'!$E$22:$I$22,1,$B$6),INDEX('Pace of change parameters'!$E$22:$I$22,1,$B$6),P10)</f>
        <v>2.4098120791184341E-2</v>
      </c>
      <c r="T10" s="125">
        <v>1.9900000000000029E-2</v>
      </c>
      <c r="U10" s="110">
        <f t="shared" si="3"/>
        <v>45212.907934809999</v>
      </c>
      <c r="V10" s="124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0.44623312850597785</v>
      </c>
      <c r="W10" s="125">
        <f>MIN(S10, S10+(INDEX('Pace of change parameters'!$E$25:$I$25,1,$B$6)-S10)*(1-V10))</f>
        <v>1.629104854670536E-2</v>
      </c>
      <c r="X10" s="125">
        <v>1.2124931556370289E-2</v>
      </c>
      <c r="Y10" s="101">
        <f t="shared" si="4"/>
        <v>44868.233502288494</v>
      </c>
      <c r="Z10" s="90">
        <v>0</v>
      </c>
      <c r="AA10" s="92">
        <f t="shared" ref="AA10:AA73" si="7">(1+Z10)*AJ10</f>
        <v>42337.267167621547</v>
      </c>
      <c r="AB10" s="92">
        <f>IF(INDEX('Pace of change parameters'!$E$27:$I$27,1,$B$6)=1,MAX(AA10,Y10),Y10)</f>
        <v>44868.233502288494</v>
      </c>
      <c r="AC10" s="90">
        <f t="shared" si="5"/>
        <v>1.6291048546705378E-2</v>
      </c>
      <c r="AD10" s="136">
        <v>1.2124931556370289E-2</v>
      </c>
      <c r="AE10" s="50">
        <v>44868</v>
      </c>
      <c r="AF10" s="50">
        <v>152.29174117182177</v>
      </c>
      <c r="AG10" s="15">
        <f t="shared" si="6"/>
        <v>1.6285759586853521E-2</v>
      </c>
      <c r="AH10" s="15">
        <f t="shared" si="6"/>
        <v>1.2119664277734143E-2</v>
      </c>
      <c r="AI10" s="50"/>
      <c r="AJ10" s="50">
        <v>42337.267167621547</v>
      </c>
      <c r="AK10" s="50">
        <v>143.7018840468416</v>
      </c>
      <c r="AL10" s="15">
        <f t="shared" ref="AL10:AM73" si="8">AE10/AJ10-1</f>
        <v>5.9775535873838548E-2</v>
      </c>
      <c r="AM10" s="52">
        <f t="shared" si="8"/>
        <v>5.9775535873838548E-2</v>
      </c>
    </row>
    <row r="11" spans="1:39" x14ac:dyDescent="0.2">
      <c r="A11" s="178" t="s">
        <v>69</v>
      </c>
      <c r="B11" s="178" t="s">
        <v>70</v>
      </c>
      <c r="D11" s="61">
        <v>69144</v>
      </c>
      <c r="E11" s="66">
        <v>134.52541939867115</v>
      </c>
      <c r="F11" s="49"/>
      <c r="G11" s="81">
        <v>72353.712190818711</v>
      </c>
      <c r="H11" s="74">
        <v>140.41568292072606</v>
      </c>
      <c r="I11" s="83"/>
      <c r="J11" s="96">
        <f t="shared" si="2"/>
        <v>-4.4361403079827166E-2</v>
      </c>
      <c r="K11" s="119">
        <f t="shared" si="2"/>
        <v>-4.1948758141071463E-2</v>
      </c>
      <c r="L11" s="96">
        <v>2.2474881949062331E-2</v>
      </c>
      <c r="M11" s="90">
        <f>INDEX('Pace of change parameters'!$E$20:$I$20,1,$B$6)</f>
        <v>1.9900000000000001E-2</v>
      </c>
      <c r="N11" s="101">
        <f>IF(INDEX('Pace of change parameters'!$E$28:$I$28,1,$B$6)=1,(1+L11)*D11,D11)</f>
        <v>70698.003237485973</v>
      </c>
      <c r="O11" s="87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0.9886963240975426</v>
      </c>
      <c r="P11" s="51">
        <v>2.8896968324669148E-2</v>
      </c>
      <c r="Q11" s="51">
        <v>2.6305913739412157E-2</v>
      </c>
      <c r="R11" s="9">
        <f>IF(INDEX('Pace of change parameters'!$E$29:$I$29,1,$B$6)=1,D11*(1+P11),D11)</f>
        <v>71142.051977840922</v>
      </c>
      <c r="S11" s="96">
        <f>IF(P11&lt;INDEX('Pace of change parameters'!$E$22:$I$22,1,$B$6),INDEX('Pace of change parameters'!$E$22:$I$22,1,$B$6),P11)</f>
        <v>2.8896968324669148E-2</v>
      </c>
      <c r="T11" s="125">
        <v>2.6305913739412157E-2</v>
      </c>
      <c r="U11" s="110">
        <f t="shared" si="3"/>
        <v>71142.051977840922</v>
      </c>
      <c r="V11" s="124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5">
        <f>MIN(S11, S11+(INDEX('Pace of change parameters'!$E$25:$I$25,1,$B$6)-S11)*(1-V11))</f>
        <v>2.8896968324669148E-2</v>
      </c>
      <c r="X11" s="125">
        <v>2.6305913739412157E-2</v>
      </c>
      <c r="Y11" s="101">
        <f t="shared" si="4"/>
        <v>71142.051977840922</v>
      </c>
      <c r="Z11" s="90">
        <v>0</v>
      </c>
      <c r="AA11" s="92">
        <f t="shared" si="7"/>
        <v>74774.919432280658</v>
      </c>
      <c r="AB11" s="92">
        <f>IF(INDEX('Pace of change parameters'!$E$27:$I$27,1,$B$6)=1,MAX(AA11,Y11),Y11)</f>
        <v>71142.051977840922</v>
      </c>
      <c r="AC11" s="90">
        <f t="shared" si="5"/>
        <v>2.8896968324669148E-2</v>
      </c>
      <c r="AD11" s="136">
        <v>2.6305913739412157E-2</v>
      </c>
      <c r="AE11" s="50">
        <v>71142</v>
      </c>
      <c r="AF11" s="50">
        <v>138.06413260457285</v>
      </c>
      <c r="AG11" s="15">
        <f t="shared" si="6"/>
        <v>2.8896216591461243E-2</v>
      </c>
      <c r="AH11" s="15">
        <f t="shared" si="6"/>
        <v>2.6305163899281947E-2</v>
      </c>
      <c r="AI11" s="50"/>
      <c r="AJ11" s="50">
        <v>74774.919432280658</v>
      </c>
      <c r="AK11" s="50">
        <v>145.1144807848338</v>
      </c>
      <c r="AL11" s="15">
        <f t="shared" si="8"/>
        <v>-4.8584732151678023E-2</v>
      </c>
      <c r="AM11" s="52">
        <f t="shared" si="8"/>
        <v>-4.8584732151677912E-2</v>
      </c>
    </row>
    <row r="12" spans="1:39" x14ac:dyDescent="0.2">
      <c r="A12" s="178" t="s">
        <v>71</v>
      </c>
      <c r="B12" s="178" t="s">
        <v>72</v>
      </c>
      <c r="D12" s="61">
        <v>40968</v>
      </c>
      <c r="E12" s="66">
        <v>137.04959963992272</v>
      </c>
      <c r="F12" s="49"/>
      <c r="G12" s="81">
        <v>41102.102738067755</v>
      </c>
      <c r="H12" s="74">
        <v>136.82477528961968</v>
      </c>
      <c r="I12" s="83"/>
      <c r="J12" s="96">
        <f t="shared" si="2"/>
        <v>-3.2626734189818984E-3</v>
      </c>
      <c r="K12" s="119">
        <f t="shared" si="2"/>
        <v>1.6431552679487815E-3</v>
      </c>
      <c r="L12" s="96">
        <v>2.4919832752690496E-2</v>
      </c>
      <c r="M12" s="90">
        <f>INDEX('Pace of change parameters'!$E$20:$I$20,1,$B$6)</f>
        <v>1.9900000000000001E-2</v>
      </c>
      <c r="N12" s="101">
        <f>IF(INDEX('Pace of change parameters'!$E$28:$I$28,1,$B$6)=1,(1+L12)*D12,D12)</f>
        <v>41988.915708212226</v>
      </c>
      <c r="O12" s="87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0.51996607238764758</v>
      </c>
      <c r="P12" s="51">
        <v>2.8305353495461594E-2</v>
      </c>
      <c r="Q12" s="51">
        <v>2.3268939204033723E-2</v>
      </c>
      <c r="R12" s="9">
        <f>IF(INDEX('Pace of change parameters'!$E$29:$I$29,1,$B$6)=1,D12*(1+P12),D12)</f>
        <v>42127.613722002068</v>
      </c>
      <c r="S12" s="96">
        <f>IF(P12&lt;INDEX('Pace of change parameters'!$E$22:$I$22,1,$B$6),INDEX('Pace of change parameters'!$E$22:$I$22,1,$B$6),P12)</f>
        <v>2.8305353495461594E-2</v>
      </c>
      <c r="T12" s="125">
        <v>2.3268939204033723E-2</v>
      </c>
      <c r="U12" s="110">
        <f t="shared" si="3"/>
        <v>42127.613722002068</v>
      </c>
      <c r="V12" s="124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5">
        <f>MIN(S12, S12+(INDEX('Pace of change parameters'!$E$25:$I$25,1,$B$6)-S12)*(1-V12))</f>
        <v>2.8305353495461594E-2</v>
      </c>
      <c r="X12" s="125">
        <v>2.3268939204033723E-2</v>
      </c>
      <c r="Y12" s="101">
        <f t="shared" si="4"/>
        <v>42127.613722002068</v>
      </c>
      <c r="Z12" s="90">
        <v>0</v>
      </c>
      <c r="AA12" s="92">
        <f t="shared" si="7"/>
        <v>42477.522267701104</v>
      </c>
      <c r="AB12" s="92">
        <f>IF(INDEX('Pace of change parameters'!$E$27:$I$27,1,$B$6)=1,MAX(AA12,Y12),Y12)</f>
        <v>42127.613722002068</v>
      </c>
      <c r="AC12" s="90">
        <f t="shared" si="5"/>
        <v>2.8305353495461594E-2</v>
      </c>
      <c r="AD12" s="136">
        <v>2.3268939204033723E-2</v>
      </c>
      <c r="AE12" s="50">
        <v>42128</v>
      </c>
      <c r="AF12" s="50">
        <v>140.23988432257215</v>
      </c>
      <c r="AG12" s="15">
        <f t="shared" si="6"/>
        <v>2.8314782269088123E-2</v>
      </c>
      <c r="AH12" s="15">
        <f t="shared" si="6"/>
        <v>2.3278321797593149E-2</v>
      </c>
      <c r="AI12" s="50"/>
      <c r="AJ12" s="50">
        <v>42477.522267701104</v>
      </c>
      <c r="AK12" s="50">
        <v>141.4034088760892</v>
      </c>
      <c r="AL12" s="15">
        <f t="shared" si="8"/>
        <v>-8.2284052609836733E-3</v>
      </c>
      <c r="AM12" s="52">
        <f t="shared" si="8"/>
        <v>-8.2284052609837843E-3</v>
      </c>
    </row>
    <row r="13" spans="1:39" x14ac:dyDescent="0.2">
      <c r="A13" s="178" t="s">
        <v>73</v>
      </c>
      <c r="B13" s="178" t="s">
        <v>74</v>
      </c>
      <c r="D13" s="61">
        <v>34554</v>
      </c>
      <c r="E13" s="66">
        <v>135.92978999454792</v>
      </c>
      <c r="F13" s="49"/>
      <c r="G13" s="81">
        <v>32397.517770078361</v>
      </c>
      <c r="H13" s="74">
        <v>127.01552349290607</v>
      </c>
      <c r="I13" s="83"/>
      <c r="J13" s="96">
        <f t="shared" si="2"/>
        <v>6.6563193057750825E-2</v>
      </c>
      <c r="K13" s="119">
        <f t="shared" si="2"/>
        <v>7.0182496253221593E-2</v>
      </c>
      <c r="L13" s="96">
        <v>2.3360955106164871E-2</v>
      </c>
      <c r="M13" s="90">
        <f>INDEX('Pace of change parameters'!$E$20:$I$20,1,$B$6)</f>
        <v>1.9900000000000001E-2</v>
      </c>
      <c r="N13" s="101">
        <f>IF(INDEX('Pace of change parameters'!$E$28:$I$28,1,$B$6)=1,(1+L13)*D13,D13)</f>
        <v>35361.214442738419</v>
      </c>
      <c r="O13" s="87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1">
        <v>2.3360955106164871E-2</v>
      </c>
      <c r="Q13" s="51">
        <v>1.9900000000000029E-2</v>
      </c>
      <c r="R13" s="9">
        <f>IF(INDEX('Pace of change parameters'!$E$29:$I$29,1,$B$6)=1,D13*(1+P13),D13)</f>
        <v>35361.214442738419</v>
      </c>
      <c r="S13" s="96">
        <f>IF(P13&lt;INDEX('Pace of change parameters'!$E$22:$I$22,1,$B$6),INDEX('Pace of change parameters'!$E$22:$I$22,1,$B$6),P13)</f>
        <v>2.3360955106164871E-2</v>
      </c>
      <c r="T13" s="125">
        <v>1.9900000000000029E-2</v>
      </c>
      <c r="U13" s="110">
        <f t="shared" si="3"/>
        <v>35361.214442738419</v>
      </c>
      <c r="V13" s="124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0.66873613884498362</v>
      </c>
      <c r="W13" s="125">
        <f>MIN(S13, S13+(INDEX('Pace of change parameters'!$E$25:$I$25,1,$B$6)-S13)*(1-V13))</f>
        <v>1.8934953528977866E-2</v>
      </c>
      <c r="X13" s="125">
        <v>1.5488966936788584E-2</v>
      </c>
      <c r="Y13" s="101">
        <f t="shared" si="4"/>
        <v>35208.278384240301</v>
      </c>
      <c r="Z13" s="90">
        <v>0</v>
      </c>
      <c r="AA13" s="92">
        <f t="shared" si="7"/>
        <v>33481.651565776818</v>
      </c>
      <c r="AB13" s="92">
        <f>IF(INDEX('Pace of change parameters'!$E$27:$I$27,1,$B$6)=1,MAX(AA13,Y13),Y13)</f>
        <v>35208.278384240301</v>
      </c>
      <c r="AC13" s="90">
        <f t="shared" si="5"/>
        <v>1.8934953528977783E-2</v>
      </c>
      <c r="AD13" s="136">
        <v>1.5488966936788584E-2</v>
      </c>
      <c r="AE13" s="50">
        <v>35208</v>
      </c>
      <c r="AF13" s="50">
        <v>138.03411060301798</v>
      </c>
      <c r="AG13" s="15">
        <f t="shared" si="6"/>
        <v>1.892689703073458E-2</v>
      </c>
      <c r="AH13" s="15">
        <f t="shared" si="6"/>
        <v>1.5480937685215856E-2</v>
      </c>
      <c r="AI13" s="50"/>
      <c r="AJ13" s="50">
        <v>33481.651565776818</v>
      </c>
      <c r="AK13" s="50">
        <v>131.26590534543703</v>
      </c>
      <c r="AL13" s="15">
        <f t="shared" si="8"/>
        <v>5.1561029802596803E-2</v>
      </c>
      <c r="AM13" s="52">
        <f t="shared" si="8"/>
        <v>5.1561029802597025E-2</v>
      </c>
    </row>
    <row r="14" spans="1:39" x14ac:dyDescent="0.2">
      <c r="A14" s="178" t="s">
        <v>75</v>
      </c>
      <c r="B14" s="178" t="s">
        <v>76</v>
      </c>
      <c r="D14" s="61">
        <v>28975</v>
      </c>
      <c r="E14" s="66">
        <v>131.30198264681374</v>
      </c>
      <c r="F14" s="49"/>
      <c r="G14" s="81">
        <v>29322.057421950503</v>
      </c>
      <c r="H14" s="74">
        <v>132.09581577681541</v>
      </c>
      <c r="I14" s="83"/>
      <c r="J14" s="96">
        <f t="shared" si="2"/>
        <v>-1.183605287160705E-2</v>
      </c>
      <c r="K14" s="119">
        <f t="shared" si="2"/>
        <v>-6.0095251718109699E-3</v>
      </c>
      <c r="L14" s="96">
        <v>2.5913653522060764E-2</v>
      </c>
      <c r="M14" s="90">
        <f>INDEX('Pace of change parameters'!$E$20:$I$20,1,$B$6)</f>
        <v>1.9900000000000001E-2</v>
      </c>
      <c r="N14" s="101">
        <f>IF(INDEX('Pace of change parameters'!$E$28:$I$28,1,$B$6)=1,(1+L14)*D14,D14)</f>
        <v>29725.848110801711</v>
      </c>
      <c r="O14" s="87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0.60225295883667718</v>
      </c>
      <c r="P14" s="51">
        <v>2.9838749918550844E-2</v>
      </c>
      <c r="Q14" s="51">
        <v>2.3802088446758463E-2</v>
      </c>
      <c r="R14" s="9">
        <f>IF(INDEX('Pace of change parameters'!$E$29:$I$29,1,$B$6)=1,D14*(1+P14),D14)</f>
        <v>29839.577778890012</v>
      </c>
      <c r="S14" s="96">
        <f>IF(P14&lt;INDEX('Pace of change parameters'!$E$22:$I$22,1,$B$6),INDEX('Pace of change parameters'!$E$22:$I$22,1,$B$6),P14)</f>
        <v>2.9838749918550844E-2</v>
      </c>
      <c r="T14" s="125">
        <v>2.3802088446758463E-2</v>
      </c>
      <c r="U14" s="110">
        <f t="shared" si="3"/>
        <v>29839.577778890012</v>
      </c>
      <c r="V14" s="124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5">
        <f>MIN(S14, S14+(INDEX('Pace of change parameters'!$E$25:$I$25,1,$B$6)-S14)*(1-V14))</f>
        <v>2.9838749918550844E-2</v>
      </c>
      <c r="X14" s="125">
        <v>2.3802088446758463E-2</v>
      </c>
      <c r="Y14" s="101">
        <f t="shared" si="4"/>
        <v>29839.577778890012</v>
      </c>
      <c r="Z14" s="90">
        <v>0</v>
      </c>
      <c r="AA14" s="92">
        <f t="shared" si="7"/>
        <v>30303.275601570022</v>
      </c>
      <c r="AB14" s="92">
        <f>IF(INDEX('Pace of change parameters'!$E$27:$I$27,1,$B$6)=1,MAX(AA14,Y14),Y14)</f>
        <v>29839.577778890012</v>
      </c>
      <c r="AC14" s="90">
        <f t="shared" si="5"/>
        <v>2.9838749918550844E-2</v>
      </c>
      <c r="AD14" s="136">
        <v>2.3802088446758463E-2</v>
      </c>
      <c r="AE14" s="50">
        <v>29840</v>
      </c>
      <c r="AF14" s="50">
        <v>134.4291461563466</v>
      </c>
      <c r="AG14" s="15">
        <f t="shared" si="6"/>
        <v>2.9853321829163004E-2</v>
      </c>
      <c r="AH14" s="15">
        <f t="shared" si="6"/>
        <v>2.381657494041467E-2</v>
      </c>
      <c r="AI14" s="50"/>
      <c r="AJ14" s="50">
        <v>30303.275601570022</v>
      </c>
      <c r="AK14" s="50">
        <v>136.51620190547951</v>
      </c>
      <c r="AL14" s="15">
        <f t="shared" si="8"/>
        <v>-1.5287971097950215E-2</v>
      </c>
      <c r="AM14" s="52">
        <f t="shared" si="8"/>
        <v>-1.5287971097950215E-2</v>
      </c>
    </row>
    <row r="15" spans="1:39" x14ac:dyDescent="0.2">
      <c r="A15" s="178" t="s">
        <v>77</v>
      </c>
      <c r="B15" s="178" t="s">
        <v>78</v>
      </c>
      <c r="D15" s="61">
        <v>44783</v>
      </c>
      <c r="E15" s="66">
        <v>138.10864749397217</v>
      </c>
      <c r="F15" s="49"/>
      <c r="G15" s="81">
        <v>42635.986804731256</v>
      </c>
      <c r="H15" s="74">
        <v>131.24278278697423</v>
      </c>
      <c r="I15" s="83"/>
      <c r="J15" s="96">
        <f t="shared" si="2"/>
        <v>5.0356831310176098E-2</v>
      </c>
      <c r="K15" s="119">
        <f t="shared" si="2"/>
        <v>5.2314226818416465E-2</v>
      </c>
      <c r="L15" s="96">
        <v>2.1800637592240379E-2</v>
      </c>
      <c r="M15" s="90">
        <f>INDEX('Pace of change parameters'!$E$20:$I$20,1,$B$6)</f>
        <v>1.9900000000000001E-2</v>
      </c>
      <c r="N15" s="101">
        <f>IF(INDEX('Pace of change parameters'!$E$28:$I$28,1,$B$6)=1,(1+L15)*D15,D15)</f>
        <v>45759.297953293302</v>
      </c>
      <c r="O15" s="87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1">
        <v>2.1800637592240379E-2</v>
      </c>
      <c r="Q15" s="51">
        <v>1.9900000000000029E-2</v>
      </c>
      <c r="R15" s="9">
        <f>IF(INDEX('Pace of change parameters'!$E$29:$I$29,1,$B$6)=1,D15*(1+P15),D15)</f>
        <v>45759.297953293302</v>
      </c>
      <c r="S15" s="96">
        <f>IF(P15&lt;INDEX('Pace of change parameters'!$E$22:$I$22,1,$B$6),INDEX('Pace of change parameters'!$E$22:$I$22,1,$B$6),P15)</f>
        <v>2.1800637592240379E-2</v>
      </c>
      <c r="T15" s="125">
        <v>1.9900000000000029E-2</v>
      </c>
      <c r="U15" s="110">
        <f t="shared" si="3"/>
        <v>45759.297953293302</v>
      </c>
      <c r="V15" s="124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0.99286337379647815</v>
      </c>
      <c r="W15" s="125">
        <f>MIN(S15, S15+(INDEX('Pace of change parameters'!$E$25:$I$25,1,$B$6)-S15)*(1-V15))</f>
        <v>2.1716420852781332E-2</v>
      </c>
      <c r="X15" s="125">
        <v>1.9815939910962976E-2</v>
      </c>
      <c r="Y15" s="101">
        <f t="shared" si="4"/>
        <v>45755.526475050108</v>
      </c>
      <c r="Z15" s="90">
        <v>0</v>
      </c>
      <c r="AA15" s="92">
        <f t="shared" si="7"/>
        <v>44062.735438253214</v>
      </c>
      <c r="AB15" s="92">
        <f>IF(INDEX('Pace of change parameters'!$E$27:$I$27,1,$B$6)=1,MAX(AA15,Y15),Y15)</f>
        <v>45755.526475050108</v>
      </c>
      <c r="AC15" s="90">
        <f t="shared" si="5"/>
        <v>2.171642085278136E-2</v>
      </c>
      <c r="AD15" s="136">
        <v>1.9815939910962976E-2</v>
      </c>
      <c r="AE15" s="50">
        <v>45756</v>
      </c>
      <c r="AF15" s="50">
        <v>140.84685776604121</v>
      </c>
      <c r="AG15" s="15">
        <f t="shared" si="6"/>
        <v>2.17269946184937E-2</v>
      </c>
      <c r="AH15" s="15">
        <f t="shared" si="6"/>
        <v>1.9826494008556184E-2</v>
      </c>
      <c r="AI15" s="50"/>
      <c r="AJ15" s="50">
        <v>44062.735438253214</v>
      </c>
      <c r="AK15" s="50">
        <v>135.63462346040637</v>
      </c>
      <c r="AL15" s="15">
        <f t="shared" si="8"/>
        <v>3.8428493939501873E-2</v>
      </c>
      <c r="AM15" s="52">
        <f t="shared" si="8"/>
        <v>3.8428493939501873E-2</v>
      </c>
    </row>
    <row r="16" spans="1:39" x14ac:dyDescent="0.2">
      <c r="A16" s="178" t="s">
        <v>79</v>
      </c>
      <c r="B16" s="178" t="s">
        <v>80</v>
      </c>
      <c r="D16" s="61">
        <v>44784</v>
      </c>
      <c r="E16" s="66">
        <v>151.83703605938939</v>
      </c>
      <c r="F16" s="49"/>
      <c r="G16" s="81">
        <v>43358.412961531307</v>
      </c>
      <c r="H16" s="74">
        <v>146.77489510784781</v>
      </c>
      <c r="I16" s="83"/>
      <c r="J16" s="96">
        <f t="shared" si="2"/>
        <v>3.2879133277629702E-2</v>
      </c>
      <c r="K16" s="119">
        <f t="shared" si="2"/>
        <v>3.4489147124390662E-2</v>
      </c>
      <c r="L16" s="96">
        <v>2.148978245315214E-2</v>
      </c>
      <c r="M16" s="90">
        <f>INDEX('Pace of change parameters'!$E$20:$I$20,1,$B$6)</f>
        <v>1.9900000000000001E-2</v>
      </c>
      <c r="N16" s="101">
        <f>IF(INDEX('Pace of change parameters'!$E$28:$I$28,1,$B$6)=1,(1+L16)*D16,D16)</f>
        <v>45746.398417381963</v>
      </c>
      <c r="O16" s="87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0.16678336425386389</v>
      </c>
      <c r="P16" s="51">
        <v>2.2572081639179231E-2</v>
      </c>
      <c r="Q16" s="51">
        <v>2.098061476364288E-2</v>
      </c>
      <c r="R16" s="9">
        <f>IF(INDEX('Pace of change parameters'!$E$29:$I$29,1,$B$6)=1,D16*(1+P16),D16)</f>
        <v>45794.868104129004</v>
      </c>
      <c r="S16" s="96">
        <f>IF(P16&lt;INDEX('Pace of change parameters'!$E$22:$I$22,1,$B$6),INDEX('Pace of change parameters'!$E$22:$I$22,1,$B$6),P16)</f>
        <v>2.2572081639179231E-2</v>
      </c>
      <c r="T16" s="125">
        <v>2.098061476364288E-2</v>
      </c>
      <c r="U16" s="110">
        <f t="shared" si="3"/>
        <v>45794.868104129004</v>
      </c>
      <c r="V16" s="124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5">
        <f>MIN(S16, S16+(INDEX('Pace of change parameters'!$E$25:$I$25,1,$B$6)-S16)*(1-V16))</f>
        <v>2.2572081639179231E-2</v>
      </c>
      <c r="X16" s="125">
        <v>2.098061476364288E-2</v>
      </c>
      <c r="Y16" s="101">
        <f t="shared" si="4"/>
        <v>45794.868104129004</v>
      </c>
      <c r="Z16" s="90">
        <v>0</v>
      </c>
      <c r="AA16" s="92">
        <f t="shared" si="7"/>
        <v>44809.336490705515</v>
      </c>
      <c r="AB16" s="92">
        <f>IF(INDEX('Pace of change parameters'!$E$27:$I$27,1,$B$6)=1,MAX(AA16,Y16),Y16)</f>
        <v>45794.868104129004</v>
      </c>
      <c r="AC16" s="90">
        <f t="shared" si="5"/>
        <v>2.2572081639179231E-2</v>
      </c>
      <c r="AD16" s="136">
        <v>2.098061476364288E-2</v>
      </c>
      <c r="AE16" s="50">
        <v>45795</v>
      </c>
      <c r="AF16" s="50">
        <v>155.02311690760979</v>
      </c>
      <c r="AG16" s="15">
        <f t="shared" si="6"/>
        <v>2.2575026795284003E-2</v>
      </c>
      <c r="AH16" s="15">
        <f t="shared" si="6"/>
        <v>2.0983555336091975E-2</v>
      </c>
      <c r="AI16" s="50"/>
      <c r="AJ16" s="50">
        <v>44809.336490705515</v>
      </c>
      <c r="AK16" s="50">
        <v>151.68649436294498</v>
      </c>
      <c r="AL16" s="15">
        <f t="shared" si="8"/>
        <v>2.1996833394284598E-2</v>
      </c>
      <c r="AM16" s="52">
        <f t="shared" si="8"/>
        <v>2.1996833394284598E-2</v>
      </c>
    </row>
    <row r="17" spans="1:39" x14ac:dyDescent="0.2">
      <c r="A17" s="178" t="s">
        <v>81</v>
      </c>
      <c r="B17" s="178" t="s">
        <v>82</v>
      </c>
      <c r="D17" s="61">
        <v>21994</v>
      </c>
      <c r="E17" s="66">
        <v>140.53305404862499</v>
      </c>
      <c r="F17" s="49"/>
      <c r="G17" s="81">
        <v>21830.622750977058</v>
      </c>
      <c r="H17" s="74">
        <v>139.10567294748665</v>
      </c>
      <c r="I17" s="83"/>
      <c r="J17" s="96">
        <f t="shared" si="2"/>
        <v>7.483856548051504E-3</v>
      </c>
      <c r="K17" s="119">
        <f t="shared" si="2"/>
        <v>1.0261127895748512E-2</v>
      </c>
      <c r="L17" s="96">
        <v>2.2711498198314972E-2</v>
      </c>
      <c r="M17" s="90">
        <f>INDEX('Pace of change parameters'!$E$20:$I$20,1,$B$6)</f>
        <v>1.9900000000000001E-2</v>
      </c>
      <c r="N17" s="101">
        <f>IF(INDEX('Pace of change parameters'!$E$28:$I$28,1,$B$6)=1,(1+L17)*D17,D17)</f>
        <v>22493.516691373741</v>
      </c>
      <c r="O17" s="87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0.42729970004571494</v>
      </c>
      <c r="P17" s="51">
        <v>2.5487669763265552E-2</v>
      </c>
      <c r="Q17" s="51">
        <v>2.2668539694802758E-2</v>
      </c>
      <c r="R17" s="9">
        <f>IF(INDEX('Pace of change parameters'!$E$29:$I$29,1,$B$6)=1,D17*(1+P17),D17)</f>
        <v>22554.575808773261</v>
      </c>
      <c r="S17" s="96">
        <f>IF(P17&lt;INDEX('Pace of change parameters'!$E$22:$I$22,1,$B$6),INDEX('Pace of change parameters'!$E$22:$I$22,1,$B$6),P17)</f>
        <v>2.5487669763265552E-2</v>
      </c>
      <c r="T17" s="125">
        <v>2.2668539694802758E-2</v>
      </c>
      <c r="U17" s="110">
        <f t="shared" si="3"/>
        <v>22554.575808773261</v>
      </c>
      <c r="V17" s="124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5">
        <f>MIN(S17, S17+(INDEX('Pace of change parameters'!$E$25:$I$25,1,$B$6)-S17)*(1-V17))</f>
        <v>2.5487669763265552E-2</v>
      </c>
      <c r="X17" s="125">
        <v>2.2668539694802758E-2</v>
      </c>
      <c r="Y17" s="101">
        <f t="shared" si="4"/>
        <v>22554.575808773261</v>
      </c>
      <c r="Z17" s="90">
        <v>0</v>
      </c>
      <c r="AA17" s="92">
        <f t="shared" si="7"/>
        <v>22561.151431397644</v>
      </c>
      <c r="AB17" s="92">
        <f>IF(INDEX('Pace of change parameters'!$E$27:$I$27,1,$B$6)=1,MAX(AA17,Y17),Y17)</f>
        <v>22554.575808773261</v>
      </c>
      <c r="AC17" s="90">
        <f t="shared" si="5"/>
        <v>2.5487669763265552E-2</v>
      </c>
      <c r="AD17" s="136">
        <v>2.2668539694802758E-2</v>
      </c>
      <c r="AE17" s="50">
        <v>22555</v>
      </c>
      <c r="AF17" s="50">
        <v>143.72143612761286</v>
      </c>
      <c r="AG17" s="15">
        <f t="shared" si="6"/>
        <v>2.5506956442666207E-2</v>
      </c>
      <c r="AH17" s="15">
        <f t="shared" si="6"/>
        <v>2.2687773353909257E-2</v>
      </c>
      <c r="AI17" s="50"/>
      <c r="AJ17" s="50">
        <v>22561.151431397644</v>
      </c>
      <c r="AK17" s="50">
        <v>143.7606333146982</v>
      </c>
      <c r="AL17" s="15">
        <f t="shared" si="8"/>
        <v>-2.7265591547265267E-4</v>
      </c>
      <c r="AM17" s="52">
        <f t="shared" si="8"/>
        <v>-2.7265591547254164E-4</v>
      </c>
    </row>
    <row r="18" spans="1:39" x14ac:dyDescent="0.2">
      <c r="A18" s="178" t="s">
        <v>83</v>
      </c>
      <c r="B18" s="178" t="s">
        <v>84</v>
      </c>
      <c r="D18" s="61">
        <v>41016</v>
      </c>
      <c r="E18" s="66">
        <v>143.95885823143158</v>
      </c>
      <c r="F18" s="49"/>
      <c r="G18" s="81">
        <v>39887.45581420479</v>
      </c>
      <c r="H18" s="74">
        <v>139.86613830488758</v>
      </c>
      <c r="I18" s="83"/>
      <c r="J18" s="96">
        <f t="shared" si="2"/>
        <v>2.8293210553512083E-2</v>
      </c>
      <c r="K18" s="119">
        <f t="shared" si="2"/>
        <v>2.9261692473574019E-2</v>
      </c>
      <c r="L18" s="96">
        <v>2.086057690562737E-2</v>
      </c>
      <c r="M18" s="90">
        <f>INDEX('Pace of change parameters'!$E$20:$I$20,1,$B$6)</f>
        <v>1.9900000000000001E-2</v>
      </c>
      <c r="N18" s="101">
        <f>IF(INDEX('Pace of change parameters'!$E$28:$I$28,1,$B$6)=1,(1+L18)*D18,D18)</f>
        <v>41871.617422361211</v>
      </c>
      <c r="O18" s="87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0.22299255404759122</v>
      </c>
      <c r="P18" s="51">
        <v>2.2306740317083129E-2</v>
      </c>
      <c r="Q18" s="51">
        <v>2.1344802646620531E-2</v>
      </c>
      <c r="R18" s="9">
        <f>IF(INDEX('Pace of change parameters'!$E$29:$I$29,1,$B$6)=1,D18*(1+P18),D18)</f>
        <v>41930.933260845479</v>
      </c>
      <c r="S18" s="96">
        <f>IF(P18&lt;INDEX('Pace of change parameters'!$E$22:$I$22,1,$B$6),INDEX('Pace of change parameters'!$E$22:$I$22,1,$B$6),P18)</f>
        <v>2.2306740317083129E-2</v>
      </c>
      <c r="T18" s="125">
        <v>2.1344802646620531E-2</v>
      </c>
      <c r="U18" s="110">
        <f t="shared" si="3"/>
        <v>41930.933260845479</v>
      </c>
      <c r="V18" s="124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5">
        <f>MIN(S18, S18+(INDEX('Pace of change parameters'!$E$25:$I$25,1,$B$6)-S18)*(1-V18))</f>
        <v>2.2306740317083129E-2</v>
      </c>
      <c r="X18" s="125">
        <v>2.1344802646620531E-2</v>
      </c>
      <c r="Y18" s="101">
        <f t="shared" si="4"/>
        <v>41930.933260845479</v>
      </c>
      <c r="Z18" s="90">
        <v>0</v>
      </c>
      <c r="AA18" s="92">
        <f t="shared" si="7"/>
        <v>41222.229026754641</v>
      </c>
      <c r="AB18" s="92">
        <f>IF(INDEX('Pace of change parameters'!$E$27:$I$27,1,$B$6)=1,MAX(AA18,Y18),Y18)</f>
        <v>41930.933260845479</v>
      </c>
      <c r="AC18" s="90">
        <f t="shared" si="5"/>
        <v>2.2306740317083129E-2</v>
      </c>
      <c r="AD18" s="136">
        <v>2.1344802646620531E-2</v>
      </c>
      <c r="AE18" s="50">
        <v>41931</v>
      </c>
      <c r="AF18" s="50">
        <v>147.0318656717555</v>
      </c>
      <c r="AG18" s="15">
        <f t="shared" si="6"/>
        <v>2.2308367466354673E-2</v>
      </c>
      <c r="AH18" s="15">
        <f t="shared" si="6"/>
        <v>2.1346428264828798E-2</v>
      </c>
      <c r="AI18" s="50"/>
      <c r="AJ18" s="50">
        <v>41222.229026754641</v>
      </c>
      <c r="AK18" s="50">
        <v>144.54654649190641</v>
      </c>
      <c r="AL18" s="15">
        <f t="shared" si="8"/>
        <v>1.7193902173153752E-2</v>
      </c>
      <c r="AM18" s="52">
        <f t="shared" si="8"/>
        <v>1.7193902173153974E-2</v>
      </c>
    </row>
    <row r="19" spans="1:39" x14ac:dyDescent="0.2">
      <c r="A19" s="178" t="s">
        <v>85</v>
      </c>
      <c r="B19" s="178" t="s">
        <v>86</v>
      </c>
      <c r="D19" s="61">
        <v>24148</v>
      </c>
      <c r="E19" s="66">
        <v>140.20881620409048</v>
      </c>
      <c r="F19" s="49"/>
      <c r="G19" s="81">
        <v>23587.651080818265</v>
      </c>
      <c r="H19" s="74">
        <v>136.71543797727094</v>
      </c>
      <c r="I19" s="83"/>
      <c r="J19" s="96">
        <f t="shared" si="2"/>
        <v>2.3756028833130216E-2</v>
      </c>
      <c r="K19" s="119">
        <f t="shared" si="2"/>
        <v>2.5552185462773602E-2</v>
      </c>
      <c r="L19" s="96">
        <v>2.1689391314902773E-2</v>
      </c>
      <c r="M19" s="90">
        <f>INDEX('Pace of change parameters'!$E$20:$I$20,1,$B$6)</f>
        <v>1.9900000000000001E-2</v>
      </c>
      <c r="N19" s="101">
        <f>IF(INDEX('Pace of change parameters'!$E$28:$I$28,1,$B$6)=1,(1+L19)*D19,D19)</f>
        <v>24671.755421472273</v>
      </c>
      <c r="O19" s="87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0.2628797262067355</v>
      </c>
      <c r="P19" s="51">
        <v>2.3395617303469507E-2</v>
      </c>
      <c r="Q19" s="51">
        <v>2.160323769683048E-2</v>
      </c>
      <c r="R19" s="9">
        <f>IF(INDEX('Pace of change parameters'!$E$29:$I$29,1,$B$6)=1,D19*(1+P19),D19)</f>
        <v>24712.957366644183</v>
      </c>
      <c r="S19" s="96">
        <f>IF(P19&lt;INDEX('Pace of change parameters'!$E$22:$I$22,1,$B$6),INDEX('Pace of change parameters'!$E$22:$I$22,1,$B$6),P19)</f>
        <v>2.3395617303469507E-2</v>
      </c>
      <c r="T19" s="125">
        <v>2.160323769683048E-2</v>
      </c>
      <c r="U19" s="110">
        <f t="shared" si="3"/>
        <v>24712.957366644183</v>
      </c>
      <c r="V19" s="124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5">
        <f>MIN(S19, S19+(INDEX('Pace of change parameters'!$E$25:$I$25,1,$B$6)-S19)*(1-V19))</f>
        <v>2.3395617303469507E-2</v>
      </c>
      <c r="X19" s="125">
        <v>2.160323769683048E-2</v>
      </c>
      <c r="Y19" s="101">
        <f t="shared" si="4"/>
        <v>24712.957366644183</v>
      </c>
      <c r="Z19" s="90">
        <v>0</v>
      </c>
      <c r="AA19" s="92">
        <f t="shared" si="7"/>
        <v>24376.976049457564</v>
      </c>
      <c r="AB19" s="92">
        <f>IF(INDEX('Pace of change parameters'!$E$27:$I$27,1,$B$6)=1,MAX(AA19,Y19),Y19)</f>
        <v>24712.957366644183</v>
      </c>
      <c r="AC19" s="90">
        <f t="shared" si="5"/>
        <v>2.3395617303469507E-2</v>
      </c>
      <c r="AD19" s="136">
        <v>2.160323769683048E-2</v>
      </c>
      <c r="AE19" s="50">
        <v>24713</v>
      </c>
      <c r="AF19" s="50">
        <v>143.23802769322165</v>
      </c>
      <c r="AG19" s="15">
        <f t="shared" si="6"/>
        <v>2.3397382806029432E-2</v>
      </c>
      <c r="AH19" s="15">
        <f t="shared" si="6"/>
        <v>2.1605000107281391E-2</v>
      </c>
      <c r="AI19" s="50"/>
      <c r="AJ19" s="50">
        <v>24376.976049457564</v>
      </c>
      <c r="AK19" s="50">
        <v>141.29041275641177</v>
      </c>
      <c r="AL19" s="15">
        <f t="shared" si="8"/>
        <v>1.3784480481118244E-2</v>
      </c>
      <c r="AM19" s="52">
        <f t="shared" si="8"/>
        <v>1.3784480481118244E-2</v>
      </c>
    </row>
    <row r="20" spans="1:39" x14ac:dyDescent="0.2">
      <c r="A20" s="178" t="s">
        <v>87</v>
      </c>
      <c r="B20" s="178" t="s">
        <v>88</v>
      </c>
      <c r="D20" s="61">
        <v>25917</v>
      </c>
      <c r="E20" s="66">
        <v>150.816946373642</v>
      </c>
      <c r="F20" s="49"/>
      <c r="G20" s="81">
        <v>27047.212590555224</v>
      </c>
      <c r="H20" s="74">
        <v>157.36553711757216</v>
      </c>
      <c r="I20" s="83"/>
      <c r="J20" s="96">
        <f t="shared" si="2"/>
        <v>-4.1786656823553425E-2</v>
      </c>
      <c r="K20" s="119">
        <f t="shared" si="2"/>
        <v>-4.1613881056037916E-2</v>
      </c>
      <c r="L20" s="96">
        <v>2.0083898509182685E-2</v>
      </c>
      <c r="M20" s="90">
        <f>INDEX('Pace of change parameters'!$E$20:$I$20,1,$B$6)</f>
        <v>1.9900000000000001E-2</v>
      </c>
      <c r="N20" s="101">
        <f>IF(INDEX('Pace of change parameters'!$E$28:$I$28,1,$B$6)=1,(1+L20)*D20,D20)</f>
        <v>26437.514397662486</v>
      </c>
      <c r="O20" s="87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0.9850954952262142</v>
      </c>
      <c r="P20" s="51">
        <v>2.6467632776852934E-2</v>
      </c>
      <c r="Q20" s="51">
        <v>2.6282583421924466E-2</v>
      </c>
      <c r="R20" s="9">
        <f>IF(INDEX('Pace of change parameters'!$E$29:$I$29,1,$B$6)=1,D20*(1+P20),D20)</f>
        <v>26602.961638677698</v>
      </c>
      <c r="S20" s="96">
        <f>IF(P20&lt;INDEX('Pace of change parameters'!$E$22:$I$22,1,$B$6),INDEX('Pace of change parameters'!$E$22:$I$22,1,$B$6),P20)</f>
        <v>2.6467632776852934E-2</v>
      </c>
      <c r="T20" s="125">
        <v>2.6282583421924466E-2</v>
      </c>
      <c r="U20" s="110">
        <f t="shared" si="3"/>
        <v>26602.961638677698</v>
      </c>
      <c r="V20" s="124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5">
        <f>MIN(S20, S20+(INDEX('Pace of change parameters'!$E$25:$I$25,1,$B$6)-S20)*(1-V20))</f>
        <v>2.6467632776852934E-2</v>
      </c>
      <c r="X20" s="125">
        <v>2.6282583421924466E-2</v>
      </c>
      <c r="Y20" s="101">
        <f t="shared" si="4"/>
        <v>26602.961638677698</v>
      </c>
      <c r="Z20" s="90">
        <v>0</v>
      </c>
      <c r="AA20" s="92">
        <f t="shared" si="7"/>
        <v>27952.306538090415</v>
      </c>
      <c r="AB20" s="92">
        <f>IF(INDEX('Pace of change parameters'!$E$27:$I$27,1,$B$6)=1,MAX(AA20,Y20),Y20)</f>
        <v>26602.961638677698</v>
      </c>
      <c r="AC20" s="90">
        <f t="shared" si="5"/>
        <v>2.6467632776852934E-2</v>
      </c>
      <c r="AD20" s="136">
        <v>2.6282583421924466E-2</v>
      </c>
      <c r="AE20" s="50">
        <v>26603</v>
      </c>
      <c r="AF20" s="50">
        <v>154.78102854120519</v>
      </c>
      <c r="AG20" s="15">
        <f t="shared" si="6"/>
        <v>2.6469112937454131E-2</v>
      </c>
      <c r="AH20" s="15">
        <f t="shared" si="6"/>
        <v>2.6284063315685779E-2</v>
      </c>
      <c r="AI20" s="50"/>
      <c r="AJ20" s="50">
        <v>27952.306538090415</v>
      </c>
      <c r="AK20" s="50">
        <v>162.63153614497196</v>
      </c>
      <c r="AL20" s="15">
        <f t="shared" si="8"/>
        <v>-4.827174230690856E-2</v>
      </c>
      <c r="AM20" s="52">
        <f t="shared" si="8"/>
        <v>-4.827174230690856E-2</v>
      </c>
    </row>
    <row r="21" spans="1:39" x14ac:dyDescent="0.2">
      <c r="A21" s="178" t="s">
        <v>89</v>
      </c>
      <c r="B21" s="178" t="s">
        <v>90</v>
      </c>
      <c r="D21" s="61">
        <v>41376</v>
      </c>
      <c r="E21" s="66">
        <v>134.78104804495999</v>
      </c>
      <c r="F21" s="49"/>
      <c r="G21" s="81">
        <v>42784.584827522696</v>
      </c>
      <c r="H21" s="74">
        <v>138.55646463243505</v>
      </c>
      <c r="I21" s="83"/>
      <c r="J21" s="96">
        <f t="shared" si="2"/>
        <v>-3.2922718151902508E-2</v>
      </c>
      <c r="K21" s="119">
        <f t="shared" si="2"/>
        <v>-2.7248216800930591E-2</v>
      </c>
      <c r="L21" s="96">
        <v>2.5884448230234947E-2</v>
      </c>
      <c r="M21" s="90">
        <f>INDEX('Pace of change parameters'!$E$20:$I$20,1,$B$6)</f>
        <v>1.9900000000000001E-2</v>
      </c>
      <c r="N21" s="101">
        <f>IF(INDEX('Pace of change parameters'!$E$28:$I$28,1,$B$6)=1,(1+L21)*D21,D21)</f>
        <v>42446.9949299742</v>
      </c>
      <c r="O21" s="87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0.83062598710678059</v>
      </c>
      <c r="P21" s="51">
        <v>3.1297778639765239E-2</v>
      </c>
      <c r="Q21" s="51">
        <v>2.5281752003555757E-2</v>
      </c>
      <c r="R21" s="9">
        <f>IF(INDEX('Pace of change parameters'!$E$29:$I$29,1,$B$6)=1,D21*(1+P21),D21)</f>
        <v>42670.976888998928</v>
      </c>
      <c r="S21" s="96">
        <f>IF(P21&lt;INDEX('Pace of change parameters'!$E$22:$I$22,1,$B$6),INDEX('Pace of change parameters'!$E$22:$I$22,1,$B$6),P21)</f>
        <v>3.1297778639765239E-2</v>
      </c>
      <c r="T21" s="125">
        <v>2.5281752003555757E-2</v>
      </c>
      <c r="U21" s="110">
        <f t="shared" si="3"/>
        <v>42670.976888998928</v>
      </c>
      <c r="V21" s="124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5">
        <f>MIN(S21, S21+(INDEX('Pace of change parameters'!$E$25:$I$25,1,$B$6)-S21)*(1-V21))</f>
        <v>3.1297778639765239E-2</v>
      </c>
      <c r="X21" s="125">
        <v>2.5281752003555757E-2</v>
      </c>
      <c r="Y21" s="101">
        <f t="shared" si="4"/>
        <v>42670.976888998928</v>
      </c>
      <c r="Z21" s="90">
        <v>0</v>
      </c>
      <c r="AA21" s="92">
        <f t="shared" si="7"/>
        <v>44216.306068502592</v>
      </c>
      <c r="AB21" s="92">
        <f>IF(INDEX('Pace of change parameters'!$E$27:$I$27,1,$B$6)=1,MAX(AA21,Y21),Y21)</f>
        <v>42670.976888998928</v>
      </c>
      <c r="AC21" s="90">
        <f t="shared" si="5"/>
        <v>3.1297778639765239E-2</v>
      </c>
      <c r="AD21" s="136">
        <v>2.5281752003555757E-2</v>
      </c>
      <c r="AE21" s="50">
        <v>42671</v>
      </c>
      <c r="AF21" s="50">
        <v>138.18862392062556</v>
      </c>
      <c r="AG21" s="15">
        <f t="shared" si="6"/>
        <v>3.1298337200309279E-2</v>
      </c>
      <c r="AH21" s="15">
        <f t="shared" si="6"/>
        <v>2.5282307305763529E-2</v>
      </c>
      <c r="AI21" s="50"/>
      <c r="AJ21" s="50">
        <v>44216.306068502592</v>
      </c>
      <c r="AK21" s="50">
        <v>143.19304657635342</v>
      </c>
      <c r="AL21" s="15">
        <f t="shared" si="8"/>
        <v>-3.4948782607676643E-2</v>
      </c>
      <c r="AM21" s="52">
        <f t="shared" si="8"/>
        <v>-3.4948782607676421E-2</v>
      </c>
    </row>
    <row r="22" spans="1:39" x14ac:dyDescent="0.2">
      <c r="A22" s="178" t="s">
        <v>91</v>
      </c>
      <c r="B22" s="178" t="s">
        <v>92</v>
      </c>
      <c r="D22" s="61">
        <v>26497</v>
      </c>
      <c r="E22" s="66">
        <v>130.58998928424054</v>
      </c>
      <c r="F22" s="49"/>
      <c r="G22" s="81">
        <v>26964.232724161287</v>
      </c>
      <c r="H22" s="74">
        <v>132.16710970947088</v>
      </c>
      <c r="I22" s="83"/>
      <c r="J22" s="96">
        <f t="shared" si="2"/>
        <v>-1.732787018050852E-2</v>
      </c>
      <c r="K22" s="119">
        <f t="shared" si="2"/>
        <v>-1.193277532282544E-2</v>
      </c>
      <c r="L22" s="96">
        <v>2.5499484383831872E-2</v>
      </c>
      <c r="M22" s="90">
        <f>INDEX('Pace of change parameters'!$E$20:$I$20,1,$B$6)</f>
        <v>1.9900000000000001E-2</v>
      </c>
      <c r="N22" s="101">
        <f>IF(INDEX('Pace of change parameters'!$E$28:$I$28,1,$B$6)=1,(1+L22)*D22,D22)</f>
        <v>27172.659837718395</v>
      </c>
      <c r="O22" s="87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0.66594382067554236</v>
      </c>
      <c r="P22" s="51">
        <v>2.9837924575306207E-2</v>
      </c>
      <c r="Q22" s="51">
        <v>2.4214751219931996E-2</v>
      </c>
      <c r="R22" s="9">
        <f>IF(INDEX('Pace of change parameters'!$E$29:$I$29,1,$B$6)=1,D22*(1+P22),D22)</f>
        <v>27287.615487471889</v>
      </c>
      <c r="S22" s="96">
        <f>IF(P22&lt;INDEX('Pace of change parameters'!$E$22:$I$22,1,$B$6),INDEX('Pace of change parameters'!$E$22:$I$22,1,$B$6),P22)</f>
        <v>2.9837924575306207E-2</v>
      </c>
      <c r="T22" s="125">
        <v>2.4214751219931996E-2</v>
      </c>
      <c r="U22" s="110">
        <f t="shared" si="3"/>
        <v>27287.615487471889</v>
      </c>
      <c r="V22" s="124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5">
        <f>MIN(S22, S22+(INDEX('Pace of change parameters'!$E$25:$I$25,1,$B$6)-S22)*(1-V22))</f>
        <v>2.9837924575306207E-2</v>
      </c>
      <c r="X22" s="125">
        <v>2.4214751219931996E-2</v>
      </c>
      <c r="Y22" s="101">
        <f t="shared" si="4"/>
        <v>27287.615487471889</v>
      </c>
      <c r="Z22" s="90">
        <v>0</v>
      </c>
      <c r="AA22" s="92">
        <f t="shared" si="7"/>
        <v>27866.54987632102</v>
      </c>
      <c r="AB22" s="92">
        <f>IF(INDEX('Pace of change parameters'!$E$27:$I$27,1,$B$6)=1,MAX(AA22,Y22),Y22)</f>
        <v>27287.615487471889</v>
      </c>
      <c r="AC22" s="90">
        <f t="shared" si="5"/>
        <v>2.9837924575306207E-2</v>
      </c>
      <c r="AD22" s="136">
        <v>2.4214751219931996E-2</v>
      </c>
      <c r="AE22" s="50">
        <v>27288</v>
      </c>
      <c r="AF22" s="50">
        <v>133.75407810215088</v>
      </c>
      <c r="AG22" s="15">
        <f t="shared" si="6"/>
        <v>2.9852436124844228E-2</v>
      </c>
      <c r="AH22" s="15">
        <f t="shared" si="6"/>
        <v>2.4229183532770149E-2</v>
      </c>
      <c r="AI22" s="50"/>
      <c r="AJ22" s="50">
        <v>27866.54987632102</v>
      </c>
      <c r="AK22" s="50">
        <v>136.58988158146161</v>
      </c>
      <c r="AL22" s="15">
        <f t="shared" si="8"/>
        <v>-2.0761446210197376E-2</v>
      </c>
      <c r="AM22" s="52">
        <f t="shared" si="8"/>
        <v>-2.0761446210197265E-2</v>
      </c>
    </row>
    <row r="23" spans="1:39" x14ac:dyDescent="0.2">
      <c r="A23" s="178" t="s">
        <v>93</v>
      </c>
      <c r="B23" s="178" t="s">
        <v>94</v>
      </c>
      <c r="D23" s="61">
        <v>32534</v>
      </c>
      <c r="E23" s="66">
        <v>141.96187617243689</v>
      </c>
      <c r="F23" s="49"/>
      <c r="G23" s="81">
        <v>34143.18995896</v>
      </c>
      <c r="H23" s="74">
        <v>148.27919122071245</v>
      </c>
      <c r="I23" s="83"/>
      <c r="J23" s="96">
        <f t="shared" si="2"/>
        <v>-4.7130627246436019E-2</v>
      </c>
      <c r="K23" s="119">
        <f t="shared" si="2"/>
        <v>-4.2604191432851102E-2</v>
      </c>
      <c r="L23" s="96">
        <v>2.4744852839518217E-2</v>
      </c>
      <c r="M23" s="90">
        <f>INDEX('Pace of change parameters'!$E$20:$I$20,1,$B$6)</f>
        <v>1.9900000000000001E-2</v>
      </c>
      <c r="N23" s="101">
        <f>IF(INDEX('Pace of change parameters'!$E$28:$I$28,1,$B$6)=1,(1+L23)*D23,D23)</f>
        <v>33339.049042280887</v>
      </c>
      <c r="O23" s="87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0.99574399390162482</v>
      </c>
      <c r="P23" s="51">
        <v>3.1227076565612411E-2</v>
      </c>
      <c r="Q23" s="51">
        <v>2.6351576663131482E-2</v>
      </c>
      <c r="R23" s="9">
        <f>IF(INDEX('Pace of change parameters'!$E$29:$I$29,1,$B$6)=1,D23*(1+P23),D23)</f>
        <v>33549.941708985636</v>
      </c>
      <c r="S23" s="96">
        <f>IF(P23&lt;INDEX('Pace of change parameters'!$E$22:$I$22,1,$B$6),INDEX('Pace of change parameters'!$E$22:$I$22,1,$B$6),P23)</f>
        <v>3.1227076565612411E-2</v>
      </c>
      <c r="T23" s="125">
        <v>2.6351576663131482E-2</v>
      </c>
      <c r="U23" s="110">
        <f t="shared" si="3"/>
        <v>33549.941708985636</v>
      </c>
      <c r="V23" s="124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5">
        <f>MIN(S23, S23+(INDEX('Pace of change parameters'!$E$25:$I$25,1,$B$6)-S23)*(1-V23))</f>
        <v>3.1227076565612411E-2</v>
      </c>
      <c r="X23" s="125">
        <v>2.6351576663131482E-2</v>
      </c>
      <c r="Y23" s="101">
        <f t="shared" si="4"/>
        <v>33549.941708985636</v>
      </c>
      <c r="Z23" s="90">
        <v>0</v>
      </c>
      <c r="AA23" s="92">
        <f t="shared" si="7"/>
        <v>35285.74002684353</v>
      </c>
      <c r="AB23" s="92">
        <f>IF(INDEX('Pace of change parameters'!$E$27:$I$27,1,$B$6)=1,MAX(AA23,Y23),Y23)</f>
        <v>33549.941708985636</v>
      </c>
      <c r="AC23" s="90">
        <f t="shared" si="5"/>
        <v>3.1227076565612411E-2</v>
      </c>
      <c r="AD23" s="136">
        <v>2.6351576663131482E-2</v>
      </c>
      <c r="AE23" s="50">
        <v>33550</v>
      </c>
      <c r="AF23" s="50">
        <v>145.70304858551754</v>
      </c>
      <c r="AG23" s="15">
        <f t="shared" si="6"/>
        <v>3.1228868260896325E-2</v>
      </c>
      <c r="AH23" s="15">
        <f t="shared" si="6"/>
        <v>2.6353359887526073E-2</v>
      </c>
      <c r="AI23" s="50"/>
      <c r="AJ23" s="50">
        <v>35285.74002684353</v>
      </c>
      <c r="AK23" s="50">
        <v>153.24112946369968</v>
      </c>
      <c r="AL23" s="15">
        <f t="shared" si="8"/>
        <v>-4.9190977021399296E-2</v>
      </c>
      <c r="AM23" s="52">
        <f t="shared" si="8"/>
        <v>-4.9190977021399407E-2</v>
      </c>
    </row>
    <row r="24" spans="1:39" x14ac:dyDescent="0.2">
      <c r="A24" s="178" t="s">
        <v>95</v>
      </c>
      <c r="B24" s="178" t="s">
        <v>96</v>
      </c>
      <c r="D24" s="61">
        <v>21893</v>
      </c>
      <c r="E24" s="66">
        <v>119.93723329458315</v>
      </c>
      <c r="F24" s="49"/>
      <c r="G24" s="81">
        <v>22997.944471448434</v>
      </c>
      <c r="H24" s="74">
        <v>125.2045048307881</v>
      </c>
      <c r="I24" s="83"/>
      <c r="J24" s="96">
        <f t="shared" si="2"/>
        <v>-4.8045357828400914E-2</v>
      </c>
      <c r="K24" s="119">
        <f t="shared" si="2"/>
        <v>-4.2069345215043019E-2</v>
      </c>
      <c r="L24" s="96">
        <v>2.6302547972727019E-2</v>
      </c>
      <c r="M24" s="90">
        <f>INDEX('Pace of change parameters'!$E$20:$I$20,1,$B$6)</f>
        <v>1.9900000000000001E-2</v>
      </c>
      <c r="N24" s="101">
        <f>IF(INDEX('Pace of change parameters'!$E$28:$I$28,1,$B$6)=1,(1+L24)*D24,D24)</f>
        <v>22468.841682766913</v>
      </c>
      <c r="O24" s="87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0.98999295930153786</v>
      </c>
      <c r="P24" s="51">
        <v>3.2757129460752932E-2</v>
      </c>
      <c r="Q24" s="51">
        <v>2.6314314835953034E-2</v>
      </c>
      <c r="R24" s="9">
        <f>IF(INDEX('Pace of change parameters'!$E$29:$I$29,1,$B$6)=1,D24*(1+P24),D24)</f>
        <v>22610.151835284265</v>
      </c>
      <c r="S24" s="96">
        <f>IF(P24&lt;INDEX('Pace of change parameters'!$E$22:$I$22,1,$B$6),INDEX('Pace of change parameters'!$E$22:$I$22,1,$B$6),P24)</f>
        <v>3.2757129460752932E-2</v>
      </c>
      <c r="T24" s="125">
        <v>2.6314314835953034E-2</v>
      </c>
      <c r="U24" s="110">
        <f t="shared" si="3"/>
        <v>22610.151835284265</v>
      </c>
      <c r="V24" s="124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5">
        <f>MIN(S24, S24+(INDEX('Pace of change parameters'!$E$25:$I$25,1,$B$6)-S24)*(1-V24))</f>
        <v>3.2757129460752932E-2</v>
      </c>
      <c r="X24" s="125">
        <v>2.6314314835953034E-2</v>
      </c>
      <c r="Y24" s="101">
        <f t="shared" si="4"/>
        <v>22610.151835284265</v>
      </c>
      <c r="Z24" s="90">
        <v>0</v>
      </c>
      <c r="AA24" s="92">
        <f t="shared" si="7"/>
        <v>23767.535802797935</v>
      </c>
      <c r="AB24" s="92">
        <f>IF(INDEX('Pace of change parameters'!$E$27:$I$27,1,$B$6)=1,MAX(AA24,Y24),Y24)</f>
        <v>22610.151835284265</v>
      </c>
      <c r="AC24" s="90">
        <f t="shared" si="5"/>
        <v>3.2757129460752932E-2</v>
      </c>
      <c r="AD24" s="136">
        <v>2.6314314835953034E-2</v>
      </c>
      <c r="AE24" s="50">
        <v>22610</v>
      </c>
      <c r="AF24" s="50">
        <v>123.09247279636672</v>
      </c>
      <c r="AG24" s="15">
        <f t="shared" si="6"/>
        <v>3.275019412597624E-2</v>
      </c>
      <c r="AH24" s="15">
        <f t="shared" si="6"/>
        <v>2.6307422766988831E-2</v>
      </c>
      <c r="AI24" s="50"/>
      <c r="AJ24" s="50">
        <v>23767.535802797935</v>
      </c>
      <c r="AK24" s="50">
        <v>129.39428369051646</v>
      </c>
      <c r="AL24" s="15">
        <f t="shared" si="8"/>
        <v>-4.8702390201581958E-2</v>
      </c>
      <c r="AM24" s="52">
        <f t="shared" si="8"/>
        <v>-4.8702390201582069E-2</v>
      </c>
    </row>
    <row r="25" spans="1:39" x14ac:dyDescent="0.2">
      <c r="A25" s="178" t="s">
        <v>97</v>
      </c>
      <c r="B25" s="178" t="s">
        <v>98</v>
      </c>
      <c r="D25" s="61">
        <v>74144</v>
      </c>
      <c r="E25" s="66">
        <v>142.13185461183113</v>
      </c>
      <c r="F25" s="49"/>
      <c r="G25" s="81">
        <v>69475.354004557666</v>
      </c>
      <c r="H25" s="74">
        <v>133.16100856604729</v>
      </c>
      <c r="I25" s="83"/>
      <c r="J25" s="96">
        <f t="shared" ref="J25:K88" si="9">D25/G25-1</f>
        <v>6.7198592397759604E-2</v>
      </c>
      <c r="K25" s="119">
        <f t="shared" si="9"/>
        <v>6.7368414691259648E-2</v>
      </c>
      <c r="L25" s="96">
        <v>2.0062295713632494E-2</v>
      </c>
      <c r="M25" s="90">
        <f>INDEX('Pace of change parameters'!$E$20:$I$20,1,$B$6)</f>
        <v>1.9900000000000001E-2</v>
      </c>
      <c r="N25" s="101">
        <f>IF(INDEX('Pace of change parameters'!$E$28:$I$28,1,$B$6)=1,(1+L25)*D25,D25)</f>
        <v>75631.498853391575</v>
      </c>
      <c r="O25" s="87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1">
        <v>2.0062295713632494E-2</v>
      </c>
      <c r="Q25" s="51">
        <v>1.9900000000000029E-2</v>
      </c>
      <c r="R25" s="9">
        <f>IF(INDEX('Pace of change parameters'!$E$29:$I$29,1,$B$6)=1,D25*(1+P25),D25)</f>
        <v>75631.498853391575</v>
      </c>
      <c r="S25" s="96">
        <f>IF(P25&lt;INDEX('Pace of change parameters'!$E$22:$I$22,1,$B$6),INDEX('Pace of change parameters'!$E$22:$I$22,1,$B$6),P25)</f>
        <v>2.06E-2</v>
      </c>
      <c r="T25" s="125">
        <v>2.0437618735611229E-2</v>
      </c>
      <c r="U25" s="110">
        <f t="shared" si="3"/>
        <v>75671.366399999999</v>
      </c>
      <c r="V25" s="124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0.65602815204480802</v>
      </c>
      <c r="W25" s="125">
        <f>MIN(S25, S25+(INDEX('Pace of change parameters'!$E$25:$I$25,1,$B$6)-S25)*(1-V25))</f>
        <v>1.6953898411674967E-2</v>
      </c>
      <c r="X25" s="125">
        <v>1.6792097255640348E-2</v>
      </c>
      <c r="Y25" s="101">
        <f t="shared" si="4"/>
        <v>75401.029843835233</v>
      </c>
      <c r="Z25" s="90">
        <v>0</v>
      </c>
      <c r="AA25" s="92">
        <f t="shared" si="7"/>
        <v>71800.241354847807</v>
      </c>
      <c r="AB25" s="92">
        <f>IF(INDEX('Pace of change parameters'!$E$27:$I$27,1,$B$6)=1,MAX(AA25,Y25),Y25)</f>
        <v>75401.029843835233</v>
      </c>
      <c r="AC25" s="90">
        <f t="shared" si="5"/>
        <v>1.695389841167505E-2</v>
      </c>
      <c r="AD25" s="136">
        <v>1.6792097255640348E-2</v>
      </c>
      <c r="AE25" s="50">
        <v>75401</v>
      </c>
      <c r="AF25" s="50">
        <v>144.51848933695055</v>
      </c>
      <c r="AG25" s="15">
        <f t="shared" si="6"/>
        <v>1.6953495899870497E-2</v>
      </c>
      <c r="AH25" s="15">
        <f t="shared" si="6"/>
        <v>1.6791694807877011E-2</v>
      </c>
      <c r="AI25" s="50"/>
      <c r="AJ25" s="50">
        <v>71800.241354847807</v>
      </c>
      <c r="AK25" s="50">
        <v>137.61703975585269</v>
      </c>
      <c r="AL25" s="15">
        <f t="shared" si="8"/>
        <v>5.0149673276955964E-2</v>
      </c>
      <c r="AM25" s="52">
        <f t="shared" si="8"/>
        <v>5.0149673276955964E-2</v>
      </c>
    </row>
    <row r="26" spans="1:39" x14ac:dyDescent="0.2">
      <c r="A26" s="178" t="s">
        <v>99</v>
      </c>
      <c r="B26" s="178" t="s">
        <v>100</v>
      </c>
      <c r="D26" s="61">
        <v>50548</v>
      </c>
      <c r="E26" s="66">
        <v>134.19649876878589</v>
      </c>
      <c r="F26" s="49"/>
      <c r="G26" s="81">
        <v>50985.136953033325</v>
      </c>
      <c r="H26" s="74">
        <v>135.0553513763673</v>
      </c>
      <c r="I26" s="83"/>
      <c r="J26" s="96">
        <f t="shared" si="9"/>
        <v>-8.5738114901212636E-3</v>
      </c>
      <c r="K26" s="119">
        <f t="shared" si="9"/>
        <v>-6.3592638042753169E-3</v>
      </c>
      <c r="L26" s="96">
        <v>2.2178149610097675E-2</v>
      </c>
      <c r="M26" s="90">
        <f>INDEX('Pace of change parameters'!$E$20:$I$20,1,$B$6)</f>
        <v>1.9900000000000001E-2</v>
      </c>
      <c r="N26" s="101">
        <f>IF(INDEX('Pace of change parameters'!$E$28:$I$28,1,$B$6)=1,(1+L26)*D26,D26)</f>
        <v>51669.061106491215</v>
      </c>
      <c r="O26" s="87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0.60601358929328297</v>
      </c>
      <c r="P26" s="51">
        <v>2.6113374269792988E-2</v>
      </c>
      <c r="Q26" s="51">
        <v>2.3826454143002662E-2</v>
      </c>
      <c r="R26" s="9">
        <f>IF(INDEX('Pace of change parameters'!$E$29:$I$29,1,$B$6)=1,D26*(1+P26),D26)</f>
        <v>51867.978842589495</v>
      </c>
      <c r="S26" s="96">
        <f>IF(P26&lt;INDEX('Pace of change parameters'!$E$22:$I$22,1,$B$6),INDEX('Pace of change parameters'!$E$22:$I$22,1,$B$6),P26)</f>
        <v>2.6113374269792988E-2</v>
      </c>
      <c r="T26" s="125">
        <v>2.3826454143002662E-2</v>
      </c>
      <c r="U26" s="110">
        <f t="shared" si="3"/>
        <v>51867.978842589495</v>
      </c>
      <c r="V26" s="124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5">
        <f>MIN(S26, S26+(INDEX('Pace of change parameters'!$E$25:$I$25,1,$B$6)-S26)*(1-V26))</f>
        <v>2.6113374269792988E-2</v>
      </c>
      <c r="X26" s="125">
        <v>2.3826454143002662E-2</v>
      </c>
      <c r="Y26" s="101">
        <f t="shared" si="4"/>
        <v>51867.978842589495</v>
      </c>
      <c r="Z26" s="90">
        <v>0</v>
      </c>
      <c r="AA26" s="92">
        <f t="shared" si="7"/>
        <v>52691.277233328132</v>
      </c>
      <c r="AB26" s="92">
        <f>IF(INDEX('Pace of change parameters'!$E$27:$I$27,1,$B$6)=1,MAX(AA26,Y26),Y26)</f>
        <v>51867.978842589495</v>
      </c>
      <c r="AC26" s="90">
        <f t="shared" si="5"/>
        <v>2.6113374269792988E-2</v>
      </c>
      <c r="AD26" s="136">
        <v>2.3826454143002662E-2</v>
      </c>
      <c r="AE26" s="50">
        <v>51868</v>
      </c>
      <c r="AF26" s="50">
        <v>137.3939815370577</v>
      </c>
      <c r="AG26" s="15">
        <f t="shared" si="6"/>
        <v>2.6113792830576799E-2</v>
      </c>
      <c r="AH26" s="15">
        <f t="shared" si="6"/>
        <v>2.3826871770931346E-2</v>
      </c>
      <c r="AI26" s="50"/>
      <c r="AJ26" s="50">
        <v>52691.277233328132</v>
      </c>
      <c r="AK26" s="50">
        <v>139.57477387521931</v>
      </c>
      <c r="AL26" s="15">
        <f t="shared" si="8"/>
        <v>-1.5624545020658465E-2</v>
      </c>
      <c r="AM26" s="52">
        <f t="shared" si="8"/>
        <v>-1.5624545020658576E-2</v>
      </c>
    </row>
    <row r="27" spans="1:39" x14ac:dyDescent="0.2">
      <c r="A27" s="178" t="s">
        <v>101</v>
      </c>
      <c r="B27" s="178" t="s">
        <v>102</v>
      </c>
      <c r="D27" s="61">
        <v>26536</v>
      </c>
      <c r="E27" s="66">
        <v>126.91878879810923</v>
      </c>
      <c r="F27" s="49"/>
      <c r="G27" s="81">
        <v>26284.967119340032</v>
      </c>
      <c r="H27" s="74">
        <v>125.1128811308912</v>
      </c>
      <c r="I27" s="83"/>
      <c r="J27" s="96">
        <f t="shared" si="9"/>
        <v>9.5504354074409381E-3</v>
      </c>
      <c r="K27" s="119">
        <f t="shared" si="9"/>
        <v>1.4434226523236449E-2</v>
      </c>
      <c r="L27" s="96">
        <v>2.4833858066228842E-2</v>
      </c>
      <c r="M27" s="90">
        <f>INDEX('Pace of change parameters'!$E$20:$I$20,1,$B$6)</f>
        <v>1.9900000000000001E-2</v>
      </c>
      <c r="N27" s="101">
        <f>IF(INDEX('Pace of change parameters'!$E$28:$I$28,1,$B$6)=1,(1+L27)*D27,D27)</f>
        <v>27194.991257645448</v>
      </c>
      <c r="O27" s="87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0.38242767179315651</v>
      </c>
      <c r="P27" s="51">
        <v>2.7323651685074335E-2</v>
      </c>
      <c r="Q27" s="51">
        <v>2.2377807004397843E-2</v>
      </c>
      <c r="R27" s="9">
        <f>IF(INDEX('Pace of change parameters'!$E$29:$I$29,1,$B$6)=1,D27*(1+P27),D27)</f>
        <v>27261.060421115133</v>
      </c>
      <c r="S27" s="96">
        <f>IF(P27&lt;INDEX('Pace of change parameters'!$E$22:$I$22,1,$B$6),INDEX('Pace of change parameters'!$E$22:$I$22,1,$B$6),P27)</f>
        <v>2.7323651685074335E-2</v>
      </c>
      <c r="T27" s="125">
        <v>2.2377807004397843E-2</v>
      </c>
      <c r="U27" s="110">
        <f t="shared" si="3"/>
        <v>27261.060421115133</v>
      </c>
      <c r="V27" s="124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5">
        <f>MIN(S27, S27+(INDEX('Pace of change parameters'!$E$25:$I$25,1,$B$6)-S27)*(1-V27))</f>
        <v>2.7323651685074335E-2</v>
      </c>
      <c r="X27" s="125">
        <v>2.2377807004397843E-2</v>
      </c>
      <c r="Y27" s="101">
        <f t="shared" si="4"/>
        <v>27261.060421115133</v>
      </c>
      <c r="Z27" s="90">
        <v>0</v>
      </c>
      <c r="AA27" s="92">
        <f t="shared" si="7"/>
        <v>27164.553678258999</v>
      </c>
      <c r="AB27" s="92">
        <f>IF(INDEX('Pace of change parameters'!$E$27:$I$27,1,$B$6)=1,MAX(AA27,Y27),Y27)</f>
        <v>27261.060421115133</v>
      </c>
      <c r="AC27" s="90">
        <f t="shared" si="5"/>
        <v>2.7323651685074335E-2</v>
      </c>
      <c r="AD27" s="136">
        <v>2.2377807004397843E-2</v>
      </c>
      <c r="AE27" s="50">
        <v>27261</v>
      </c>
      <c r="AF27" s="50">
        <v>129.758665362746</v>
      </c>
      <c r="AG27" s="15">
        <f t="shared" si="6"/>
        <v>2.7321374736207327E-2</v>
      </c>
      <c r="AH27" s="15">
        <f t="shared" si="6"/>
        <v>2.2375541017446876E-2</v>
      </c>
      <c r="AI27" s="50"/>
      <c r="AJ27" s="50">
        <v>27164.553678258999</v>
      </c>
      <c r="AK27" s="50">
        <v>129.2995939424658</v>
      </c>
      <c r="AL27" s="15">
        <f t="shared" si="8"/>
        <v>3.5504475016716608E-3</v>
      </c>
      <c r="AM27" s="52">
        <f t="shared" si="8"/>
        <v>3.5504475016716608E-3</v>
      </c>
    </row>
    <row r="28" spans="1:39" x14ac:dyDescent="0.2">
      <c r="A28" s="178" t="s">
        <v>103</v>
      </c>
      <c r="B28" s="178" t="s">
        <v>104</v>
      </c>
      <c r="D28" s="61">
        <v>21708</v>
      </c>
      <c r="E28" s="66">
        <v>142.33765497921812</v>
      </c>
      <c r="F28" s="49"/>
      <c r="G28" s="81">
        <v>20742.153019430578</v>
      </c>
      <c r="H28" s="74">
        <v>135.48115448401694</v>
      </c>
      <c r="I28" s="83"/>
      <c r="J28" s="96">
        <f t="shared" si="9"/>
        <v>4.6564451610430657E-2</v>
      </c>
      <c r="K28" s="119">
        <f t="shared" si="9"/>
        <v>5.0608518367844635E-2</v>
      </c>
      <c r="L28" s="96">
        <v>2.3841031705730042E-2</v>
      </c>
      <c r="M28" s="90">
        <f>INDEX('Pace of change parameters'!$E$20:$I$20,1,$B$6)</f>
        <v>1.9900000000000001E-2</v>
      </c>
      <c r="N28" s="101">
        <f>IF(INDEX('Pace of change parameters'!$E$28:$I$28,1,$B$6)=1,(1+L28)*D28,D28)</f>
        <v>22225.541116267988</v>
      </c>
      <c r="O28" s="87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1">
        <v>2.3841031705730042E-2</v>
      </c>
      <c r="Q28" s="51">
        <v>1.9900000000000029E-2</v>
      </c>
      <c r="R28" s="9">
        <f>IF(INDEX('Pace of change parameters'!$E$29:$I$29,1,$B$6)=1,D28*(1+P28),D28)</f>
        <v>22225.541116267988</v>
      </c>
      <c r="S28" s="96">
        <f>IF(P28&lt;INDEX('Pace of change parameters'!$E$22:$I$22,1,$B$6),INDEX('Pace of change parameters'!$E$22:$I$22,1,$B$6),P28)</f>
        <v>2.3841031705730042E-2</v>
      </c>
      <c r="T28" s="125">
        <v>1.9900000000000029E-2</v>
      </c>
      <c r="U28" s="110">
        <f t="shared" si="3"/>
        <v>22225.541116267988</v>
      </c>
      <c r="V28" s="124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5">
        <f>MIN(S28, S28+(INDEX('Pace of change parameters'!$E$25:$I$25,1,$B$6)-S28)*(1-V28))</f>
        <v>2.3841031705730042E-2</v>
      </c>
      <c r="X28" s="125">
        <v>1.9900000000000029E-2</v>
      </c>
      <c r="Y28" s="101">
        <f t="shared" si="4"/>
        <v>22225.541116267988</v>
      </c>
      <c r="Z28" s="90">
        <v>0</v>
      </c>
      <c r="AA28" s="92">
        <f t="shared" si="7"/>
        <v>21436.257711138849</v>
      </c>
      <c r="AB28" s="92">
        <f>IF(INDEX('Pace of change parameters'!$E$27:$I$27,1,$B$6)=1,MAX(AA28,Y28),Y28)</f>
        <v>22225.541116267988</v>
      </c>
      <c r="AC28" s="90">
        <f t="shared" si="5"/>
        <v>2.3841031705730042E-2</v>
      </c>
      <c r="AD28" s="136">
        <v>1.9900000000000029E-2</v>
      </c>
      <c r="AE28" s="50">
        <v>22226</v>
      </c>
      <c r="AF28" s="50">
        <v>145.17317159607117</v>
      </c>
      <c r="AG28" s="15">
        <f t="shared" si="6"/>
        <v>2.3862170628339729E-2</v>
      </c>
      <c r="AH28" s="15">
        <f t="shared" si="6"/>
        <v>1.9921057553372368E-2</v>
      </c>
      <c r="AI28" s="50"/>
      <c r="AJ28" s="50">
        <v>21436.257711138849</v>
      </c>
      <c r="AK28" s="50">
        <v>140.01482583806188</v>
      </c>
      <c r="AL28" s="15">
        <f t="shared" si="8"/>
        <v>3.6841425378590253E-2</v>
      </c>
      <c r="AM28" s="52">
        <f t="shared" si="8"/>
        <v>3.6841425378590476E-2</v>
      </c>
    </row>
    <row r="29" spans="1:39" x14ac:dyDescent="0.2">
      <c r="A29" s="178" t="s">
        <v>105</v>
      </c>
      <c r="B29" s="178" t="s">
        <v>106</v>
      </c>
      <c r="D29" s="61">
        <v>27697</v>
      </c>
      <c r="E29" s="66">
        <v>130.47542976696582</v>
      </c>
      <c r="F29" s="49"/>
      <c r="G29" s="81">
        <v>28982.830116462977</v>
      </c>
      <c r="H29" s="74">
        <v>136.25435348233859</v>
      </c>
      <c r="I29" s="83"/>
      <c r="J29" s="96">
        <f t="shared" si="9"/>
        <v>-4.436523663479619E-2</v>
      </c>
      <c r="K29" s="119">
        <f t="shared" si="9"/>
        <v>-4.2412763832326617E-2</v>
      </c>
      <c r="L29" s="96">
        <v>2.1983774144241464E-2</v>
      </c>
      <c r="M29" s="90">
        <f>INDEX('Pace of change parameters'!$E$20:$I$20,1,$B$6)</f>
        <v>1.9900000000000001E-2</v>
      </c>
      <c r="N29" s="101">
        <f>IF(INDEX('Pace of change parameters'!$E$28:$I$28,1,$B$6)=1,(1+L29)*D29,D29)</f>
        <v>28305.884592473056</v>
      </c>
      <c r="O29" s="87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0.99368563260566256</v>
      </c>
      <c r="P29" s="51">
        <v>2.8435168444198355E-2</v>
      </c>
      <c r="Q29" s="51">
        <v>2.6338240227478771E-2</v>
      </c>
      <c r="R29" s="9">
        <f>IF(INDEX('Pace of change parameters'!$E$29:$I$29,1,$B$6)=1,D29*(1+P29),D29)</f>
        <v>28484.568860398962</v>
      </c>
      <c r="S29" s="96">
        <f>IF(P29&lt;INDEX('Pace of change parameters'!$E$22:$I$22,1,$B$6),INDEX('Pace of change parameters'!$E$22:$I$22,1,$B$6),P29)</f>
        <v>2.8435168444198355E-2</v>
      </c>
      <c r="T29" s="125">
        <v>2.6338240227478771E-2</v>
      </c>
      <c r="U29" s="110">
        <f t="shared" si="3"/>
        <v>28484.568860398962</v>
      </c>
      <c r="V29" s="124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5">
        <f>MIN(S29, S29+(INDEX('Pace of change parameters'!$E$25:$I$25,1,$B$6)-S29)*(1-V29))</f>
        <v>2.8435168444198355E-2</v>
      </c>
      <c r="X29" s="125">
        <v>2.6338240227478771E-2</v>
      </c>
      <c r="Y29" s="101">
        <f t="shared" si="4"/>
        <v>28484.568860398962</v>
      </c>
      <c r="Z29" s="90">
        <v>0</v>
      </c>
      <c r="AA29" s="92">
        <f t="shared" si="7"/>
        <v>29952.696568801635</v>
      </c>
      <c r="AB29" s="92">
        <f>IF(INDEX('Pace of change parameters'!$E$27:$I$27,1,$B$6)=1,MAX(AA29,Y29),Y29)</f>
        <v>28484.568860398962</v>
      </c>
      <c r="AC29" s="90">
        <f t="shared" si="5"/>
        <v>2.8435168444198355E-2</v>
      </c>
      <c r="AD29" s="136">
        <v>2.6338240227478771E-2</v>
      </c>
      <c r="AE29" s="50">
        <v>28485</v>
      </c>
      <c r="AF29" s="50">
        <v>133.9139498574983</v>
      </c>
      <c r="AG29" s="15">
        <f t="shared" si="6"/>
        <v>2.8450734736614081E-2</v>
      </c>
      <c r="AH29" s="15">
        <f t="shared" si="6"/>
        <v>2.635377478099743E-2</v>
      </c>
      <c r="AI29" s="50"/>
      <c r="AJ29" s="50">
        <v>29952.696568801635</v>
      </c>
      <c r="AK29" s="50">
        <v>140.81389876817144</v>
      </c>
      <c r="AL29" s="15">
        <f t="shared" si="8"/>
        <v>-4.9000481991006151E-2</v>
      </c>
      <c r="AM29" s="52">
        <f t="shared" si="8"/>
        <v>-4.9000481991006151E-2</v>
      </c>
    </row>
    <row r="30" spans="1:39" x14ac:dyDescent="0.2">
      <c r="A30" s="178" t="s">
        <v>107</v>
      </c>
      <c r="B30" s="178" t="s">
        <v>108</v>
      </c>
      <c r="D30" s="61">
        <v>18289</v>
      </c>
      <c r="E30" s="66">
        <v>139.81280819478252</v>
      </c>
      <c r="F30" s="49"/>
      <c r="G30" s="81">
        <v>18519.064121877527</v>
      </c>
      <c r="H30" s="74">
        <v>141.26995050395098</v>
      </c>
      <c r="I30" s="83"/>
      <c r="J30" s="96">
        <f t="shared" si="9"/>
        <v>-1.2423096564892822E-2</v>
      </c>
      <c r="K30" s="119">
        <f t="shared" si="9"/>
        <v>-1.031459488709674E-2</v>
      </c>
      <c r="L30" s="96">
        <v>2.2077512306843516E-2</v>
      </c>
      <c r="M30" s="90">
        <f>INDEX('Pace of change parameters'!$E$20:$I$20,1,$B$6)</f>
        <v>1.9900000000000001E-2</v>
      </c>
      <c r="N30" s="101">
        <f>IF(INDEX('Pace of change parameters'!$E$28:$I$28,1,$B$6)=1,(1+L30)*D30,D30)</f>
        <v>18692.775622579862</v>
      </c>
      <c r="O30" s="87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0.64854403104405101</v>
      </c>
      <c r="P30" s="51">
        <v>2.6288499054519798E-2</v>
      </c>
      <c r="Q30" s="51">
        <v>2.4102015338603566E-2</v>
      </c>
      <c r="R30" s="9">
        <f>IF(INDEX('Pace of change parameters'!$E$29:$I$29,1,$B$6)=1,D30*(1+P30),D30)</f>
        <v>18769.790359208113</v>
      </c>
      <c r="S30" s="96">
        <f>IF(P30&lt;INDEX('Pace of change parameters'!$E$22:$I$22,1,$B$6),INDEX('Pace of change parameters'!$E$22:$I$22,1,$B$6),P30)</f>
        <v>2.6288499054519798E-2</v>
      </c>
      <c r="T30" s="125">
        <v>2.4102015338603566E-2</v>
      </c>
      <c r="U30" s="110">
        <f t="shared" si="3"/>
        <v>18769.790359208113</v>
      </c>
      <c r="V30" s="124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5">
        <f>MIN(S30, S30+(INDEX('Pace of change parameters'!$E$25:$I$25,1,$B$6)-S30)*(1-V30))</f>
        <v>2.6288499054519798E-2</v>
      </c>
      <c r="X30" s="125">
        <v>2.4102015338603566E-2</v>
      </c>
      <c r="Y30" s="101">
        <f t="shared" si="4"/>
        <v>18769.790359208113</v>
      </c>
      <c r="Z30" s="90">
        <v>0</v>
      </c>
      <c r="AA30" s="92">
        <f t="shared" si="7"/>
        <v>19138.776515330614</v>
      </c>
      <c r="AB30" s="92">
        <f>IF(INDEX('Pace of change parameters'!$E$27:$I$27,1,$B$6)=1,MAX(AA30,Y30),Y30)</f>
        <v>18769.790359208113</v>
      </c>
      <c r="AC30" s="90">
        <f t="shared" si="5"/>
        <v>2.6288499054519798E-2</v>
      </c>
      <c r="AD30" s="136">
        <v>2.4102015338603566E-2</v>
      </c>
      <c r="AE30" s="50">
        <v>18770</v>
      </c>
      <c r="AF30" s="50">
        <v>143.18417785630126</v>
      </c>
      <c r="AG30" s="15">
        <f t="shared" si="6"/>
        <v>2.629996172562743E-2</v>
      </c>
      <c r="AH30" s="15">
        <f t="shared" si="6"/>
        <v>2.4113453588757494E-2</v>
      </c>
      <c r="AI30" s="50"/>
      <c r="AJ30" s="50">
        <v>19138.776515330614</v>
      </c>
      <c r="AK30" s="50">
        <v>145.9973351370858</v>
      </c>
      <c r="AL30" s="15">
        <f t="shared" si="8"/>
        <v>-1.9268552252293403E-2</v>
      </c>
      <c r="AM30" s="52">
        <f t="shared" si="8"/>
        <v>-1.9268552252293403E-2</v>
      </c>
    </row>
    <row r="31" spans="1:39" x14ac:dyDescent="0.2">
      <c r="A31" s="178" t="s">
        <v>109</v>
      </c>
      <c r="B31" s="178" t="s">
        <v>110</v>
      </c>
      <c r="D31" s="61">
        <v>30964</v>
      </c>
      <c r="E31" s="66">
        <v>135.24753612586389</v>
      </c>
      <c r="F31" s="49"/>
      <c r="G31" s="81">
        <v>32402.986838596575</v>
      </c>
      <c r="H31" s="74">
        <v>141.1576931871673</v>
      </c>
      <c r="I31" s="83"/>
      <c r="J31" s="96">
        <f t="shared" si="9"/>
        <v>-4.4409080118581468E-2</v>
      </c>
      <c r="K31" s="119">
        <f t="shared" si="9"/>
        <v>-4.1869181394646793E-2</v>
      </c>
      <c r="L31" s="96">
        <v>2.2610828090394941E-2</v>
      </c>
      <c r="M31" s="90">
        <f>INDEX('Pace of change parameters'!$E$20:$I$20,1,$B$6)</f>
        <v>1.9900000000000001E-2</v>
      </c>
      <c r="N31" s="101">
        <f>IF(INDEX('Pace of change parameters'!$E$28:$I$28,1,$B$6)=1,(1+L31)*D31,D31)</f>
        <v>31664.121680990989</v>
      </c>
      <c r="O31" s="87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0.98784066015749239</v>
      </c>
      <c r="P31" s="51">
        <v>2.9028209621060785E-2</v>
      </c>
      <c r="Q31" s="51">
        <v>2.6300369762706444E-2</v>
      </c>
      <c r="R31" s="9">
        <f>IF(INDEX('Pace of change parameters'!$E$29:$I$29,1,$B$6)=1,D31*(1+P31),D31)</f>
        <v>31862.829482706526</v>
      </c>
      <c r="S31" s="96">
        <f>IF(P31&lt;INDEX('Pace of change parameters'!$E$22:$I$22,1,$B$6),INDEX('Pace of change parameters'!$E$22:$I$22,1,$B$6),P31)</f>
        <v>2.9028209621060785E-2</v>
      </c>
      <c r="T31" s="125">
        <v>2.6300369762706444E-2</v>
      </c>
      <c r="U31" s="110">
        <f t="shared" si="3"/>
        <v>31862.829482706526</v>
      </c>
      <c r="V31" s="124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5">
        <f>MIN(S31, S31+(INDEX('Pace of change parameters'!$E$25:$I$25,1,$B$6)-S31)*(1-V31))</f>
        <v>2.9028209621060785E-2</v>
      </c>
      <c r="X31" s="125">
        <v>2.6300369762706444E-2</v>
      </c>
      <c r="Y31" s="101">
        <f t="shared" si="4"/>
        <v>31862.829482706526</v>
      </c>
      <c r="Z31" s="90">
        <v>0</v>
      </c>
      <c r="AA31" s="92">
        <f t="shared" si="7"/>
        <v>33487.303648378198</v>
      </c>
      <c r="AB31" s="92">
        <f>IF(INDEX('Pace of change parameters'!$E$27:$I$27,1,$B$6)=1,MAX(AA31,Y31),Y31)</f>
        <v>31862.829482706526</v>
      </c>
      <c r="AC31" s="90">
        <f t="shared" si="5"/>
        <v>2.9028209621060785E-2</v>
      </c>
      <c r="AD31" s="136">
        <v>2.6300369762706444E-2</v>
      </c>
      <c r="AE31" s="50">
        <v>31863</v>
      </c>
      <c r="AF31" s="50">
        <v>138.80533916291017</v>
      </c>
      <c r="AG31" s="15">
        <f t="shared" si="6"/>
        <v>2.9033716574085933E-2</v>
      </c>
      <c r="AH31" s="15">
        <f t="shared" si="6"/>
        <v>2.630586211740904E-2</v>
      </c>
      <c r="AI31" s="50"/>
      <c r="AJ31" s="50">
        <v>33487.303648378198</v>
      </c>
      <c r="AK31" s="50">
        <v>145.88132129945373</v>
      </c>
      <c r="AL31" s="15">
        <f t="shared" si="8"/>
        <v>-4.8505059273617035E-2</v>
      </c>
      <c r="AM31" s="52">
        <f t="shared" si="8"/>
        <v>-4.8505059273616924E-2</v>
      </c>
    </row>
    <row r="32" spans="1:39" x14ac:dyDescent="0.2">
      <c r="A32" s="178" t="s">
        <v>111</v>
      </c>
      <c r="B32" s="178" t="s">
        <v>112</v>
      </c>
      <c r="D32" s="61">
        <v>30745</v>
      </c>
      <c r="E32" s="66">
        <v>188.9133613726049</v>
      </c>
      <c r="F32" s="49"/>
      <c r="G32" s="81">
        <v>24425.685398418882</v>
      </c>
      <c r="H32" s="74">
        <v>149.9543493360018</v>
      </c>
      <c r="I32" s="83"/>
      <c r="J32" s="96">
        <f t="shared" si="9"/>
        <v>0.25871595816059179</v>
      </c>
      <c r="K32" s="119">
        <f t="shared" si="9"/>
        <v>0.2598058156306482</v>
      </c>
      <c r="L32" s="96">
        <v>2.078307900325238E-2</v>
      </c>
      <c r="M32" s="90">
        <f>INDEX('Pace of change parameters'!$E$20:$I$20,1,$B$6)</f>
        <v>1.9900000000000001E-2</v>
      </c>
      <c r="N32" s="101">
        <f>IF(INDEX('Pace of change parameters'!$E$28:$I$28,1,$B$6)=1,(1+L32)*D32,D32)</f>
        <v>31383.975763954993</v>
      </c>
      <c r="O32" s="87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1">
        <v>2.078307900325238E-2</v>
      </c>
      <c r="Q32" s="51">
        <v>1.9900000000000029E-2</v>
      </c>
      <c r="R32" s="9">
        <f>IF(INDEX('Pace of change parameters'!$E$29:$I$29,1,$B$6)=1,D32*(1+P32),D32)</f>
        <v>31383.975763954993</v>
      </c>
      <c r="S32" s="96">
        <f>IF(P32&lt;INDEX('Pace of change parameters'!$E$22:$I$22,1,$B$6),INDEX('Pace of change parameters'!$E$22:$I$22,1,$B$6),P32)</f>
        <v>2.078307900325238E-2</v>
      </c>
      <c r="T32" s="125">
        <v>1.9900000000000029E-2</v>
      </c>
      <c r="U32" s="110">
        <f t="shared" si="3"/>
        <v>31383.975763954993</v>
      </c>
      <c r="V32" s="124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0</v>
      </c>
      <c r="W32" s="125">
        <f>MIN(S32, S32+(INDEX('Pace of change parameters'!$E$25:$I$25,1,$B$6)-S32)*(1-V32))</f>
        <v>0.01</v>
      </c>
      <c r="X32" s="125">
        <v>9.126249433762279E-3</v>
      </c>
      <c r="Y32" s="101">
        <f t="shared" si="4"/>
        <v>31052.45</v>
      </c>
      <c r="Z32" s="90">
        <v>0</v>
      </c>
      <c r="AA32" s="92">
        <f t="shared" si="7"/>
        <v>25243.053914471715</v>
      </c>
      <c r="AB32" s="92">
        <f>IF(INDEX('Pace of change parameters'!$E$27:$I$27,1,$B$6)=1,MAX(AA32,Y32),Y32)</f>
        <v>31052.45</v>
      </c>
      <c r="AC32" s="90">
        <f t="shared" si="5"/>
        <v>1.0000000000000009E-2</v>
      </c>
      <c r="AD32" s="136">
        <v>9.126249433762279E-3</v>
      </c>
      <c r="AE32" s="50">
        <v>31052</v>
      </c>
      <c r="AF32" s="50">
        <v>190.63466918651724</v>
      </c>
      <c r="AG32" s="15">
        <f t="shared" si="6"/>
        <v>9.9853634737354646E-3</v>
      </c>
      <c r="AH32" s="15">
        <f t="shared" si="6"/>
        <v>9.1116255695504744E-3</v>
      </c>
      <c r="AI32" s="50"/>
      <c r="AJ32" s="50">
        <v>25243.053914471715</v>
      </c>
      <c r="AK32" s="50">
        <v>154.97234420464818</v>
      </c>
      <c r="AL32" s="15">
        <f t="shared" si="8"/>
        <v>0.23012057515743156</v>
      </c>
      <c r="AM32" s="52">
        <f t="shared" si="8"/>
        <v>0.23012057515743134</v>
      </c>
    </row>
    <row r="33" spans="1:39" x14ac:dyDescent="0.2">
      <c r="A33" s="178" t="s">
        <v>113</v>
      </c>
      <c r="B33" s="178" t="s">
        <v>114</v>
      </c>
      <c r="D33" s="61">
        <v>20708</v>
      </c>
      <c r="E33" s="66">
        <v>130.20819694656714</v>
      </c>
      <c r="F33" s="49"/>
      <c r="G33" s="81">
        <v>21211.01781845637</v>
      </c>
      <c r="H33" s="74">
        <v>133.1244660123844</v>
      </c>
      <c r="I33" s="83"/>
      <c r="J33" s="96">
        <f t="shared" si="9"/>
        <v>-2.3714930738433448E-2</v>
      </c>
      <c r="K33" s="119">
        <f t="shared" si="9"/>
        <v>-2.1906334373923197E-2</v>
      </c>
      <c r="L33" s="96">
        <v>2.1789394286813257E-2</v>
      </c>
      <c r="M33" s="90">
        <f>INDEX('Pace of change parameters'!$E$20:$I$20,1,$B$6)</f>
        <v>1.9900000000000001E-2</v>
      </c>
      <c r="N33" s="101">
        <f>IF(INDEX('Pace of change parameters'!$E$28:$I$28,1,$B$6)=1,(1+L33)*D33,D33)</f>
        <v>21159.214776891327</v>
      </c>
      <c r="O33" s="87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0.7731863911174538</v>
      </c>
      <c r="P33" s="51">
        <v>2.6808266833165506E-2</v>
      </c>
      <c r="Q33" s="51">
        <v>2.4909592131847624E-2</v>
      </c>
      <c r="R33" s="9">
        <f>IF(INDEX('Pace of change parameters'!$E$29:$I$29,1,$B$6)=1,D33*(1+P33),D33)</f>
        <v>21263.145589581192</v>
      </c>
      <c r="S33" s="96">
        <f>IF(P33&lt;INDEX('Pace of change parameters'!$E$22:$I$22,1,$B$6),INDEX('Pace of change parameters'!$E$22:$I$22,1,$B$6),P33)</f>
        <v>2.6808266833165506E-2</v>
      </c>
      <c r="T33" s="125">
        <v>2.4909592131847624E-2</v>
      </c>
      <c r="U33" s="110">
        <f t="shared" si="3"/>
        <v>21263.145589581192</v>
      </c>
      <c r="V33" s="124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5">
        <f>MIN(S33, S33+(INDEX('Pace of change parameters'!$E$25:$I$25,1,$B$6)-S33)*(1-V33))</f>
        <v>2.6808266833165506E-2</v>
      </c>
      <c r="X33" s="125">
        <v>2.4909592131847624E-2</v>
      </c>
      <c r="Y33" s="101">
        <f t="shared" si="4"/>
        <v>21263.145589581192</v>
      </c>
      <c r="Z33" s="90">
        <v>0</v>
      </c>
      <c r="AA33" s="92">
        <f t="shared" si="7"/>
        <v>21920.812359548923</v>
      </c>
      <c r="AB33" s="92">
        <f>IF(INDEX('Pace of change parameters'!$E$27:$I$27,1,$B$6)=1,MAX(AA33,Y33),Y33)</f>
        <v>21263.145589581192</v>
      </c>
      <c r="AC33" s="90">
        <f t="shared" si="5"/>
        <v>2.6808266833165506E-2</v>
      </c>
      <c r="AD33" s="136">
        <v>2.4909592131847624E-2</v>
      </c>
      <c r="AE33" s="50">
        <v>21263</v>
      </c>
      <c r="AF33" s="50">
        <v>133.4507162762512</v>
      </c>
      <c r="AG33" s="15">
        <f t="shared" si="6"/>
        <v>2.6801236237202986E-2</v>
      </c>
      <c r="AH33" s="15">
        <f t="shared" si="6"/>
        <v>2.4902574536184385E-2</v>
      </c>
      <c r="AI33" s="50"/>
      <c r="AJ33" s="50">
        <v>21920.812359548923</v>
      </c>
      <c r="AK33" s="50">
        <v>137.57927436105459</v>
      </c>
      <c r="AL33" s="15">
        <f t="shared" si="8"/>
        <v>-3.0008575811852789E-2</v>
      </c>
      <c r="AM33" s="52">
        <f t="shared" si="8"/>
        <v>-3.0008575811852678E-2</v>
      </c>
    </row>
    <row r="34" spans="1:39" x14ac:dyDescent="0.2">
      <c r="A34" s="178" t="s">
        <v>115</v>
      </c>
      <c r="B34" s="178" t="s">
        <v>116</v>
      </c>
      <c r="D34" s="61">
        <v>75041</v>
      </c>
      <c r="E34" s="66">
        <v>147.25796009746398</v>
      </c>
      <c r="F34" s="49"/>
      <c r="G34" s="81">
        <v>78514.790641039668</v>
      </c>
      <c r="H34" s="74">
        <v>153.80711302669116</v>
      </c>
      <c r="I34" s="83"/>
      <c r="J34" s="96">
        <f t="shared" si="9"/>
        <v>-4.4243773850476509E-2</v>
      </c>
      <c r="K34" s="119">
        <f t="shared" si="9"/>
        <v>-4.2580299443567782E-2</v>
      </c>
      <c r="L34" s="96">
        <v>2.1675115349696794E-2</v>
      </c>
      <c r="M34" s="90">
        <f>INDEX('Pace of change parameters'!$E$20:$I$20,1,$B$6)</f>
        <v>1.9900000000000001E-2</v>
      </c>
      <c r="N34" s="101">
        <f>IF(INDEX('Pace of change parameters'!$E$28:$I$28,1,$B$6)=1,(1+L34)*D34,D34)</f>
        <v>76667.522330956592</v>
      </c>
      <c r="O34" s="87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0.99548709079105147</v>
      </c>
      <c r="P34" s="51">
        <v>2.8136253440349757E-2</v>
      </c>
      <c r="Q34" s="51">
        <v>2.634991214883553E-2</v>
      </c>
      <c r="R34" s="9">
        <f>IF(INDEX('Pace of change parameters'!$E$29:$I$29,1,$B$6)=1,D34*(1+P34),D34)</f>
        <v>77152.372594417291</v>
      </c>
      <c r="S34" s="96">
        <f>IF(P34&lt;INDEX('Pace of change parameters'!$E$22:$I$22,1,$B$6),INDEX('Pace of change parameters'!$E$22:$I$22,1,$B$6),P34)</f>
        <v>2.8136253440349757E-2</v>
      </c>
      <c r="T34" s="125">
        <v>2.634991214883553E-2</v>
      </c>
      <c r="U34" s="110">
        <f t="shared" si="3"/>
        <v>77152.372594417291</v>
      </c>
      <c r="V34" s="124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5">
        <f>MIN(S34, S34+(INDEX('Pace of change parameters'!$E$25:$I$25,1,$B$6)-S34)*(1-V34))</f>
        <v>2.8136253440349757E-2</v>
      </c>
      <c r="X34" s="125">
        <v>2.634991214883553E-2</v>
      </c>
      <c r="Y34" s="101">
        <f t="shared" si="4"/>
        <v>77152.372594417291</v>
      </c>
      <c r="Z34" s="90">
        <v>0</v>
      </c>
      <c r="AA34" s="92">
        <f t="shared" si="7"/>
        <v>81142.169028489938</v>
      </c>
      <c r="AB34" s="92">
        <f>IF(INDEX('Pace of change parameters'!$E$27:$I$27,1,$B$6)=1,MAX(AA34,Y34),Y34)</f>
        <v>77152.372594417291</v>
      </c>
      <c r="AC34" s="90">
        <f t="shared" si="5"/>
        <v>2.8136253440349757E-2</v>
      </c>
      <c r="AD34" s="136">
        <v>2.634991214883553E-2</v>
      </c>
      <c r="AE34" s="50">
        <v>77152</v>
      </c>
      <c r="AF34" s="50">
        <v>151.13746451273914</v>
      </c>
      <c r="AG34" s="15">
        <f t="shared" si="6"/>
        <v>2.8131288229101381E-2</v>
      </c>
      <c r="AH34" s="15">
        <f t="shared" si="6"/>
        <v>2.6344955564422401E-2</v>
      </c>
      <c r="AI34" s="50"/>
      <c r="AJ34" s="50">
        <v>81142.169028489938</v>
      </c>
      <c r="AK34" s="50">
        <v>158.95403478885936</v>
      </c>
      <c r="AL34" s="15">
        <f t="shared" si="8"/>
        <v>-4.9175035327055916E-2</v>
      </c>
      <c r="AM34" s="52">
        <f t="shared" si="8"/>
        <v>-4.9175035327055805E-2</v>
      </c>
    </row>
    <row r="35" spans="1:39" x14ac:dyDescent="0.2">
      <c r="A35" s="178" t="s">
        <v>117</v>
      </c>
      <c r="B35" s="178" t="s">
        <v>118</v>
      </c>
      <c r="D35" s="61">
        <v>33672</v>
      </c>
      <c r="E35" s="66">
        <v>161.80392350523283</v>
      </c>
      <c r="F35" s="49"/>
      <c r="G35" s="81">
        <v>35300.724174118484</v>
      </c>
      <c r="H35" s="74">
        <v>168.54117077726923</v>
      </c>
      <c r="I35" s="83"/>
      <c r="J35" s="96">
        <f t="shared" si="9"/>
        <v>-4.6138548492232312E-2</v>
      </c>
      <c r="K35" s="119">
        <f t="shared" si="9"/>
        <v>-3.9973896235358519E-2</v>
      </c>
      <c r="L35" s="96">
        <v>2.6491448712857801E-2</v>
      </c>
      <c r="M35" s="90">
        <f>INDEX('Pace of change parameters'!$E$20:$I$20,1,$B$6)</f>
        <v>1.9900000000000001E-2</v>
      </c>
      <c r="N35" s="101">
        <f>IF(INDEX('Pace of change parameters'!$E$28:$I$28,1,$B$6)=1,(1+L35)*D35,D35)</f>
        <v>34564.020061059346</v>
      </c>
      <c r="O35" s="87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0.96746124984256476</v>
      </c>
      <c r="P35" s="51">
        <v>3.280028837186677E-2</v>
      </c>
      <c r="Q35" s="51">
        <v>2.6168328466146917E-2</v>
      </c>
      <c r="R35" s="9">
        <f>IF(INDEX('Pace of change parameters'!$E$29:$I$29,1,$B$6)=1,D35*(1+P35),D35)</f>
        <v>34776.451310057499</v>
      </c>
      <c r="S35" s="96">
        <f>IF(P35&lt;INDEX('Pace of change parameters'!$E$22:$I$22,1,$B$6),INDEX('Pace of change parameters'!$E$22:$I$22,1,$B$6),P35)</f>
        <v>3.280028837186677E-2</v>
      </c>
      <c r="T35" s="125">
        <v>2.6168328466146917E-2</v>
      </c>
      <c r="U35" s="110">
        <f t="shared" si="3"/>
        <v>34776.451310057499</v>
      </c>
      <c r="V35" s="124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5">
        <f>MIN(S35, S35+(INDEX('Pace of change parameters'!$E$25:$I$25,1,$B$6)-S35)*(1-V35))</f>
        <v>3.280028837186677E-2</v>
      </c>
      <c r="X35" s="125">
        <v>2.6168328466146917E-2</v>
      </c>
      <c r="Y35" s="101">
        <f t="shared" si="4"/>
        <v>34776.451310057499</v>
      </c>
      <c r="Z35" s="90">
        <v>0</v>
      </c>
      <c r="AA35" s="92">
        <f t="shared" si="7"/>
        <v>36482.009368910083</v>
      </c>
      <c r="AB35" s="92">
        <f>IF(INDEX('Pace of change parameters'!$E$27:$I$27,1,$B$6)=1,MAX(AA35,Y35),Y35)</f>
        <v>34776.451310057499</v>
      </c>
      <c r="AC35" s="90">
        <f t="shared" si="5"/>
        <v>3.280028837186677E-2</v>
      </c>
      <c r="AD35" s="136">
        <v>2.6168328466146917E-2</v>
      </c>
      <c r="AE35" s="50">
        <v>34776</v>
      </c>
      <c r="AF35" s="50">
        <v>166.03590697007786</v>
      </c>
      <c r="AG35" s="15">
        <f t="shared" si="6"/>
        <v>3.2786885245901676E-2</v>
      </c>
      <c r="AH35" s="15">
        <f t="shared" si="6"/>
        <v>2.6155011406186146E-2</v>
      </c>
      <c r="AI35" s="50"/>
      <c r="AJ35" s="50">
        <v>36482.009368910083</v>
      </c>
      <c r="AK35" s="50">
        <v>174.18114543529626</v>
      </c>
      <c r="AL35" s="15">
        <f t="shared" si="8"/>
        <v>-4.6763031927839482E-2</v>
      </c>
      <c r="AM35" s="52">
        <f t="shared" si="8"/>
        <v>-4.6763031927839371E-2</v>
      </c>
    </row>
    <row r="36" spans="1:39" x14ac:dyDescent="0.2">
      <c r="A36" s="178" t="s">
        <v>119</v>
      </c>
      <c r="B36" s="178" t="s">
        <v>120</v>
      </c>
      <c r="D36" s="61">
        <v>37607</v>
      </c>
      <c r="E36" s="66">
        <v>149.83708492754678</v>
      </c>
      <c r="F36" s="49"/>
      <c r="G36" s="81">
        <v>34989.135875992142</v>
      </c>
      <c r="H36" s="74">
        <v>138.8259570319417</v>
      </c>
      <c r="I36" s="83"/>
      <c r="J36" s="96">
        <f t="shared" si="9"/>
        <v>7.4819342017649282E-2</v>
      </c>
      <c r="K36" s="119">
        <f t="shared" si="9"/>
        <v>7.9316059698198993E-2</v>
      </c>
      <c r="L36" s="96">
        <v>2.4166951833769046E-2</v>
      </c>
      <c r="M36" s="90">
        <f>INDEX('Pace of change parameters'!$E$20:$I$20,1,$B$6)</f>
        <v>1.9900000000000001E-2</v>
      </c>
      <c r="N36" s="101">
        <f>IF(INDEX('Pace of change parameters'!$E$28:$I$28,1,$B$6)=1,(1+L36)*D36,D36)</f>
        <v>38515.846557612553</v>
      </c>
      <c r="O36" s="87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1">
        <v>2.4166951833769046E-2</v>
      </c>
      <c r="Q36" s="51">
        <v>1.9900000000000029E-2</v>
      </c>
      <c r="R36" s="9">
        <f>IF(INDEX('Pace of change parameters'!$E$29:$I$29,1,$B$6)=1,D36*(1+P36),D36)</f>
        <v>38515.846557612553</v>
      </c>
      <c r="S36" s="96">
        <f>IF(P36&lt;INDEX('Pace of change parameters'!$E$22:$I$22,1,$B$6),INDEX('Pace of change parameters'!$E$22:$I$22,1,$B$6),P36)</f>
        <v>2.4166951833769046E-2</v>
      </c>
      <c r="T36" s="125">
        <v>1.9900000000000029E-2</v>
      </c>
      <c r="U36" s="110">
        <f t="shared" si="3"/>
        <v>38515.846557612553</v>
      </c>
      <c r="V36" s="124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0.50361315964701447</v>
      </c>
      <c r="W36" s="125">
        <f>MIN(S36, S36+(INDEX('Pace of change parameters'!$E$25:$I$25,1,$B$6)-S36)*(1-V36))</f>
        <v>1.7134663375571495E-2</v>
      </c>
      <c r="X36" s="125">
        <v>1.289700992531162E-2</v>
      </c>
      <c r="Y36" s="101">
        <f t="shared" si="4"/>
        <v>38251.38328556512</v>
      </c>
      <c r="Z36" s="90">
        <v>0</v>
      </c>
      <c r="AA36" s="92">
        <f t="shared" si="7"/>
        <v>36159.99424096485</v>
      </c>
      <c r="AB36" s="92">
        <f>IF(INDEX('Pace of change parameters'!$E$27:$I$27,1,$B$6)=1,MAX(AA36,Y36),Y36)</f>
        <v>38251.38328556512</v>
      </c>
      <c r="AC36" s="90">
        <f t="shared" si="5"/>
        <v>1.7134663375571568E-2</v>
      </c>
      <c r="AD36" s="136">
        <v>1.289700992531162E-2</v>
      </c>
      <c r="AE36" s="50">
        <v>38251</v>
      </c>
      <c r="AF36" s="50">
        <v>151.76801454169168</v>
      </c>
      <c r="AG36" s="15">
        <f t="shared" si="6"/>
        <v>1.7124471507963923E-2</v>
      </c>
      <c r="AH36" s="15">
        <f t="shared" si="6"/>
        <v>1.2886860519734533E-2</v>
      </c>
      <c r="AI36" s="50"/>
      <c r="AJ36" s="50">
        <v>36159.99424096485</v>
      </c>
      <c r="AK36" s="50">
        <v>143.47155713027743</v>
      </c>
      <c r="AL36" s="15">
        <f t="shared" si="8"/>
        <v>5.7826495908738229E-2</v>
      </c>
      <c r="AM36" s="52">
        <f t="shared" si="8"/>
        <v>5.7826495908738007E-2</v>
      </c>
    </row>
    <row r="37" spans="1:39" x14ac:dyDescent="0.2">
      <c r="A37" s="178" t="s">
        <v>121</v>
      </c>
      <c r="B37" s="178" t="s">
        <v>122</v>
      </c>
      <c r="D37" s="61">
        <v>38765</v>
      </c>
      <c r="E37" s="66">
        <v>144.58544682535992</v>
      </c>
      <c r="F37" s="49"/>
      <c r="G37" s="81">
        <v>40847.046730523391</v>
      </c>
      <c r="H37" s="74">
        <v>150.94504022733085</v>
      </c>
      <c r="I37" s="83"/>
      <c r="J37" s="96">
        <f t="shared" si="9"/>
        <v>-5.0971781246734738E-2</v>
      </c>
      <c r="K37" s="119">
        <f t="shared" si="9"/>
        <v>-4.2131847408785728E-2</v>
      </c>
      <c r="L37" s="96">
        <v>2.9400084763726353E-2</v>
      </c>
      <c r="M37" s="90">
        <f>INDEX('Pace of change parameters'!$E$20:$I$20,1,$B$6)</f>
        <v>1.9900000000000001E-2</v>
      </c>
      <c r="N37" s="101">
        <f>IF(INDEX('Pace of change parameters'!$E$28:$I$28,1,$B$6)=1,(1+L37)*D37,D37)</f>
        <v>39904.694285865851</v>
      </c>
      <c r="O37" s="87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0.99066502590092187</v>
      </c>
      <c r="P37" s="51">
        <v>3.5878542139773151E-2</v>
      </c>
      <c r="Q37" s="51">
        <v>2.6318669257586746E-2</v>
      </c>
      <c r="R37" s="9">
        <f>IF(INDEX('Pace of change parameters'!$E$29:$I$29,1,$B$6)=1,D37*(1+P37),D37)</f>
        <v>40155.831686048303</v>
      </c>
      <c r="S37" s="96">
        <f>IF(P37&lt;INDEX('Pace of change parameters'!$E$22:$I$22,1,$B$6),INDEX('Pace of change parameters'!$E$22:$I$22,1,$B$6),P37)</f>
        <v>3.5878542139773151E-2</v>
      </c>
      <c r="T37" s="125">
        <v>2.6318669257586746E-2</v>
      </c>
      <c r="U37" s="110">
        <f t="shared" si="3"/>
        <v>40155.831686048303</v>
      </c>
      <c r="V37" s="124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5">
        <f>MIN(S37, S37+(INDEX('Pace of change parameters'!$E$25:$I$25,1,$B$6)-S37)*(1-V37))</f>
        <v>3.5878542139773151E-2</v>
      </c>
      <c r="X37" s="125">
        <v>2.6318669257586746E-2</v>
      </c>
      <c r="Y37" s="101">
        <f t="shared" si="4"/>
        <v>40155.831686048303</v>
      </c>
      <c r="Z37" s="90">
        <v>0</v>
      </c>
      <c r="AA37" s="92">
        <f t="shared" si="7"/>
        <v>42213.931197701124</v>
      </c>
      <c r="AB37" s="92">
        <f>IF(INDEX('Pace of change parameters'!$E$27:$I$27,1,$B$6)=1,MAX(AA37,Y37),Y37)</f>
        <v>40155.831686048303</v>
      </c>
      <c r="AC37" s="90">
        <f t="shared" si="5"/>
        <v>3.5878542139773151E-2</v>
      </c>
      <c r="AD37" s="136">
        <v>2.6318669257586746E-2</v>
      </c>
      <c r="AE37" s="50">
        <v>40156</v>
      </c>
      <c r="AF37" s="50">
        <v>148.39136536251198</v>
      </c>
      <c r="AG37" s="15">
        <f t="shared" si="6"/>
        <v>3.5882884044885932E-2</v>
      </c>
      <c r="AH37" s="15">
        <f t="shared" si="6"/>
        <v>2.6322971092305636E-2</v>
      </c>
      <c r="AI37" s="50"/>
      <c r="AJ37" s="50">
        <v>42213.931197701124</v>
      </c>
      <c r="AK37" s="50">
        <v>155.9961870641003</v>
      </c>
      <c r="AL37" s="15">
        <f t="shared" si="8"/>
        <v>-4.8750048605120111E-2</v>
      </c>
      <c r="AM37" s="52">
        <f t="shared" si="8"/>
        <v>-4.8750048605120222E-2</v>
      </c>
    </row>
    <row r="38" spans="1:39" x14ac:dyDescent="0.2">
      <c r="A38" s="178" t="s">
        <v>123</v>
      </c>
      <c r="B38" s="178" t="s">
        <v>124</v>
      </c>
      <c r="D38" s="61">
        <v>23638</v>
      </c>
      <c r="E38" s="66">
        <v>129.88433571124196</v>
      </c>
      <c r="F38" s="49"/>
      <c r="G38" s="81">
        <v>23111.906730695384</v>
      </c>
      <c r="H38" s="74">
        <v>126.55095895186025</v>
      </c>
      <c r="I38" s="83"/>
      <c r="J38" s="96">
        <f t="shared" si="9"/>
        <v>2.2762867444679591E-2</v>
      </c>
      <c r="K38" s="119">
        <f t="shared" si="9"/>
        <v>2.634019360256068E-2</v>
      </c>
      <c r="L38" s="96">
        <v>2.346731268269342E-2</v>
      </c>
      <c r="M38" s="90">
        <f>INDEX('Pace of change parameters'!$E$20:$I$20,1,$B$6)</f>
        <v>1.9900000000000001E-2</v>
      </c>
      <c r="N38" s="101">
        <f>IF(INDEX('Pace of change parameters'!$E$28:$I$28,1,$B$6)=1,(1+L38)*D38,D38)</f>
        <v>24192.720337193507</v>
      </c>
      <c r="O38" s="87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0.25440652040257339</v>
      </c>
      <c r="P38" s="51">
        <v>2.512141659867928E-2</v>
      </c>
      <c r="Q38" s="51">
        <v>2.1548338508722953E-2</v>
      </c>
      <c r="R38" s="9">
        <f>IF(INDEX('Pace of change parameters'!$E$29:$I$29,1,$B$6)=1,D38*(1+P38),D38)</f>
        <v>24231.82004555958</v>
      </c>
      <c r="S38" s="96">
        <f>IF(P38&lt;INDEX('Pace of change parameters'!$E$22:$I$22,1,$B$6),INDEX('Pace of change parameters'!$E$22:$I$22,1,$B$6),P38)</f>
        <v>2.512141659867928E-2</v>
      </c>
      <c r="T38" s="125">
        <v>2.1548338508722953E-2</v>
      </c>
      <c r="U38" s="110">
        <f t="shared" si="3"/>
        <v>24231.82004555958</v>
      </c>
      <c r="V38" s="124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5">
        <f>MIN(S38, S38+(INDEX('Pace of change parameters'!$E$25:$I$25,1,$B$6)-S38)*(1-V38))</f>
        <v>2.512141659867928E-2</v>
      </c>
      <c r="X38" s="125">
        <v>2.1548338508722953E-2</v>
      </c>
      <c r="Y38" s="101">
        <f t="shared" si="4"/>
        <v>24231.82004555958</v>
      </c>
      <c r="Z38" s="90">
        <v>0</v>
      </c>
      <c r="AA38" s="92">
        <f t="shared" si="7"/>
        <v>23885.31163620697</v>
      </c>
      <c r="AB38" s="92">
        <f>IF(INDEX('Pace of change parameters'!$E$27:$I$27,1,$B$6)=1,MAX(AA38,Y38),Y38)</f>
        <v>24231.82004555958</v>
      </c>
      <c r="AC38" s="90">
        <f t="shared" si="5"/>
        <v>2.512141659867928E-2</v>
      </c>
      <c r="AD38" s="136">
        <v>2.1548338508722953E-2</v>
      </c>
      <c r="AE38" s="50">
        <v>24232</v>
      </c>
      <c r="AF38" s="50">
        <v>132.68411269800978</v>
      </c>
      <c r="AG38" s="15">
        <f t="shared" si="6"/>
        <v>2.5129029528724978E-2</v>
      </c>
      <c r="AH38" s="15">
        <f t="shared" si="6"/>
        <v>2.1555924903771784E-2</v>
      </c>
      <c r="AI38" s="50"/>
      <c r="AJ38" s="50">
        <v>23885.31163620697</v>
      </c>
      <c r="AK38" s="50">
        <v>130.78579485661811</v>
      </c>
      <c r="AL38" s="15">
        <f t="shared" si="8"/>
        <v>1.4514709670670367E-2</v>
      </c>
      <c r="AM38" s="52">
        <f t="shared" si="8"/>
        <v>1.4514709670670367E-2</v>
      </c>
    </row>
    <row r="39" spans="1:39" x14ac:dyDescent="0.2">
      <c r="A39" s="178" t="s">
        <v>125</v>
      </c>
      <c r="B39" s="178" t="s">
        <v>126</v>
      </c>
      <c r="D39" s="61">
        <v>24794</v>
      </c>
      <c r="E39" s="66">
        <v>140.8411823660191</v>
      </c>
      <c r="F39" s="49"/>
      <c r="G39" s="81">
        <v>26080.318064641648</v>
      </c>
      <c r="H39" s="74">
        <v>147.09474164915412</v>
      </c>
      <c r="I39" s="83"/>
      <c r="J39" s="96">
        <f t="shared" si="9"/>
        <v>-4.9321410170437008E-2</v>
      </c>
      <c r="K39" s="119">
        <f t="shared" si="9"/>
        <v>-4.2513819413414589E-2</v>
      </c>
      <c r="L39" s="96">
        <v>2.7203269356609772E-2</v>
      </c>
      <c r="M39" s="90">
        <f>INDEX('Pace of change parameters'!$E$20:$I$20,1,$B$6)</f>
        <v>1.9900000000000001E-2</v>
      </c>
      <c r="N39" s="101">
        <f>IF(INDEX('Pace of change parameters'!$E$28:$I$28,1,$B$6)=1,(1+L39)*D39,D39)</f>
        <v>25468.477860427782</v>
      </c>
      <c r="O39" s="87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0.99477225175714612</v>
      </c>
      <c r="P39" s="51">
        <v>3.3694703126868841E-2</v>
      </c>
      <c r="Q39" s="51">
        <v>2.6345280598098375E-2</v>
      </c>
      <c r="R39" s="9">
        <f>IF(INDEX('Pace of change parameters'!$E$29:$I$29,1,$B$6)=1,D39*(1+P39),D39)</f>
        <v>25629.426469327587</v>
      </c>
      <c r="S39" s="96">
        <f>IF(P39&lt;INDEX('Pace of change parameters'!$E$22:$I$22,1,$B$6),INDEX('Pace of change parameters'!$E$22:$I$22,1,$B$6),P39)</f>
        <v>3.3694703126868841E-2</v>
      </c>
      <c r="T39" s="125">
        <v>2.6345280598098375E-2</v>
      </c>
      <c r="U39" s="110">
        <f t="shared" si="3"/>
        <v>25629.426469327587</v>
      </c>
      <c r="V39" s="124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5">
        <f>MIN(S39, S39+(INDEX('Pace of change parameters'!$E$25:$I$25,1,$B$6)-S39)*(1-V39))</f>
        <v>3.3694703126868841E-2</v>
      </c>
      <c r="X39" s="125">
        <v>2.6345280598098375E-2</v>
      </c>
      <c r="Y39" s="101">
        <f t="shared" si="4"/>
        <v>25629.426469327587</v>
      </c>
      <c r="Z39" s="90">
        <v>0</v>
      </c>
      <c r="AA39" s="92">
        <f t="shared" si="7"/>
        <v>26953.05635333106</v>
      </c>
      <c r="AB39" s="92">
        <f>IF(INDEX('Pace of change parameters'!$E$27:$I$27,1,$B$6)=1,MAX(AA39,Y39),Y39)</f>
        <v>25629.426469327587</v>
      </c>
      <c r="AC39" s="90">
        <f t="shared" si="5"/>
        <v>3.3694703126868841E-2</v>
      </c>
      <c r="AD39" s="136">
        <v>2.6345280598098375E-2</v>
      </c>
      <c r="AE39" s="50">
        <v>25629</v>
      </c>
      <c r="AF39" s="50">
        <v>144.54927751963254</v>
      </c>
      <c r="AG39" s="15">
        <f t="shared" si="6"/>
        <v>3.3677502621602073E-2</v>
      </c>
      <c r="AH39" s="15">
        <f t="shared" si="6"/>
        <v>2.6328202385981214E-2</v>
      </c>
      <c r="AI39" s="50"/>
      <c r="AJ39" s="50">
        <v>26953.05635333106</v>
      </c>
      <c r="AK39" s="50">
        <v>152.01704408365313</v>
      </c>
      <c r="AL39" s="15">
        <f t="shared" si="8"/>
        <v>-4.912453474566425E-2</v>
      </c>
      <c r="AM39" s="52">
        <f t="shared" si="8"/>
        <v>-4.912453474566425E-2</v>
      </c>
    </row>
    <row r="40" spans="1:39" x14ac:dyDescent="0.2">
      <c r="A40" s="178" t="s">
        <v>127</v>
      </c>
      <c r="B40" s="178" t="s">
        <v>128</v>
      </c>
      <c r="D40" s="61">
        <v>21423</v>
      </c>
      <c r="E40" s="66">
        <v>138.21122554958023</v>
      </c>
      <c r="F40" s="49"/>
      <c r="G40" s="81">
        <v>22376.508708104611</v>
      </c>
      <c r="H40" s="74">
        <v>144.2834034530751</v>
      </c>
      <c r="I40" s="83"/>
      <c r="J40" s="96">
        <f t="shared" si="9"/>
        <v>-4.2612041071414253E-2</v>
      </c>
      <c r="K40" s="119">
        <f t="shared" si="9"/>
        <v>-4.2085075332102928E-2</v>
      </c>
      <c r="L40" s="96">
        <v>2.0461373633866353E-2</v>
      </c>
      <c r="M40" s="90">
        <f>INDEX('Pace of change parameters'!$E$20:$I$20,1,$B$6)</f>
        <v>1.9900000000000001E-2</v>
      </c>
      <c r="N40" s="101">
        <f>IF(INDEX('Pace of change parameters'!$E$28:$I$28,1,$B$6)=1,(1+L40)*D40,D40)</f>
        <v>21861.344007358319</v>
      </c>
      <c r="O40" s="87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0.99016210034519281</v>
      </c>
      <c r="P40" s="51">
        <v>2.6880315532453514E-2</v>
      </c>
      <c r="Q40" s="51">
        <v>2.6315410726479804E-2</v>
      </c>
      <c r="R40" s="9">
        <f>IF(INDEX('Pace of change parameters'!$E$29:$I$29,1,$B$6)=1,D40*(1+P40),D40)</f>
        <v>21998.856999651751</v>
      </c>
      <c r="S40" s="96">
        <f>IF(P40&lt;INDEX('Pace of change parameters'!$E$22:$I$22,1,$B$6),INDEX('Pace of change parameters'!$E$22:$I$22,1,$B$6),P40)</f>
        <v>2.6880315532453514E-2</v>
      </c>
      <c r="T40" s="125">
        <v>2.6315410726479804E-2</v>
      </c>
      <c r="U40" s="110">
        <f t="shared" si="3"/>
        <v>21998.856999651751</v>
      </c>
      <c r="V40" s="124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5">
        <f>MIN(S40, S40+(INDEX('Pace of change parameters'!$E$25:$I$25,1,$B$6)-S40)*(1-V40))</f>
        <v>2.6880315532453514E-2</v>
      </c>
      <c r="X40" s="125">
        <v>2.6315410726479804E-2</v>
      </c>
      <c r="Y40" s="101">
        <f t="shared" si="4"/>
        <v>21998.856999651751</v>
      </c>
      <c r="Z40" s="90">
        <v>0</v>
      </c>
      <c r="AA40" s="92">
        <f t="shared" si="7"/>
        <v>23125.304634149361</v>
      </c>
      <c r="AB40" s="92">
        <f>IF(INDEX('Pace of change parameters'!$E$27:$I$27,1,$B$6)=1,MAX(AA40,Y40),Y40)</f>
        <v>21998.856999651751</v>
      </c>
      <c r="AC40" s="90">
        <f t="shared" si="5"/>
        <v>2.6880315532453514E-2</v>
      </c>
      <c r="AD40" s="136">
        <v>2.6315410726479804E-2</v>
      </c>
      <c r="AE40" s="50">
        <v>21999</v>
      </c>
      <c r="AF40" s="50">
        <v>141.84923278109807</v>
      </c>
      <c r="AG40" s="15">
        <f t="shared" si="6"/>
        <v>2.6886990617560613E-2</v>
      </c>
      <c r="AH40" s="15">
        <f t="shared" si="6"/>
        <v>2.6322082139506042E-2</v>
      </c>
      <c r="AI40" s="50"/>
      <c r="AJ40" s="50">
        <v>23125.304634149361</v>
      </c>
      <c r="AK40" s="50">
        <v>149.11162871872625</v>
      </c>
      <c r="AL40" s="15">
        <f t="shared" si="8"/>
        <v>-4.8704423659186591E-2</v>
      </c>
      <c r="AM40" s="52">
        <f t="shared" si="8"/>
        <v>-4.8704423659186591E-2</v>
      </c>
    </row>
    <row r="41" spans="1:39" x14ac:dyDescent="0.2">
      <c r="A41" s="178" t="s">
        <v>129</v>
      </c>
      <c r="B41" s="178" t="s">
        <v>130</v>
      </c>
      <c r="D41" s="61">
        <v>16556</v>
      </c>
      <c r="E41" s="66">
        <v>132.94547211263711</v>
      </c>
      <c r="F41" s="49"/>
      <c r="G41" s="81">
        <v>16785.674182751187</v>
      </c>
      <c r="H41" s="74">
        <v>134.48294256606727</v>
      </c>
      <c r="I41" s="83"/>
      <c r="J41" s="96">
        <f t="shared" si="9"/>
        <v>-1.3682749959915141E-2</v>
      </c>
      <c r="K41" s="119">
        <f t="shared" si="9"/>
        <v>-1.1432456965126625E-2</v>
      </c>
      <c r="L41" s="96">
        <v>2.2226912385737485E-2</v>
      </c>
      <c r="M41" s="90">
        <f>INDEX('Pace of change parameters'!$E$20:$I$20,1,$B$6)</f>
        <v>1.9900000000000001E-2</v>
      </c>
      <c r="N41" s="101">
        <f>IF(INDEX('Pace of change parameters'!$E$28:$I$28,1,$B$6)=1,(1+L41)*D41,D41)</f>
        <v>16923.988761458269</v>
      </c>
      <c r="O41" s="87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0.66056405338845836</v>
      </c>
      <c r="P41" s="51">
        <v>2.6516571900238484E-2</v>
      </c>
      <c r="Q41" s="51">
        <v>2.4179894890097087E-2</v>
      </c>
      <c r="R41" s="9">
        <f>IF(INDEX('Pace of change parameters'!$E$29:$I$29,1,$B$6)=1,D41*(1+P41),D41)</f>
        <v>16995.008364380348</v>
      </c>
      <c r="S41" s="96">
        <f>IF(P41&lt;INDEX('Pace of change parameters'!$E$22:$I$22,1,$B$6),INDEX('Pace of change parameters'!$E$22:$I$22,1,$B$6),P41)</f>
        <v>2.6516571900238484E-2</v>
      </c>
      <c r="T41" s="125">
        <v>2.4179894890097087E-2</v>
      </c>
      <c r="U41" s="110">
        <f t="shared" si="3"/>
        <v>16995.008364380348</v>
      </c>
      <c r="V41" s="124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5">
        <f>MIN(S41, S41+(INDEX('Pace of change parameters'!$E$25:$I$25,1,$B$6)-S41)*(1-V41))</f>
        <v>2.6516571900238484E-2</v>
      </c>
      <c r="X41" s="125">
        <v>2.4179894890097087E-2</v>
      </c>
      <c r="Y41" s="101">
        <f t="shared" si="4"/>
        <v>16995.008364380348</v>
      </c>
      <c r="Z41" s="90">
        <v>0</v>
      </c>
      <c r="AA41" s="92">
        <f t="shared" si="7"/>
        <v>17347.381310879096</v>
      </c>
      <c r="AB41" s="92">
        <f>IF(INDEX('Pace of change parameters'!$E$27:$I$27,1,$B$6)=1,MAX(AA41,Y41),Y41)</f>
        <v>16995.008364380348</v>
      </c>
      <c r="AC41" s="90">
        <f t="shared" si="5"/>
        <v>2.6516571900238484E-2</v>
      </c>
      <c r="AD41" s="136">
        <v>2.4179894890097087E-2</v>
      </c>
      <c r="AE41" s="50">
        <v>16995</v>
      </c>
      <c r="AF41" s="50">
        <v>136.1600126409526</v>
      </c>
      <c r="AG41" s="15">
        <f t="shared" ref="AG41:AH72" si="10">AE41/D41 - 1</f>
        <v>2.6516066682773509E-2</v>
      </c>
      <c r="AH41" s="15">
        <f t="shared" si="10"/>
        <v>2.4179390822667512E-2</v>
      </c>
      <c r="AI41" s="50"/>
      <c r="AJ41" s="50">
        <v>17347.381310879096</v>
      </c>
      <c r="AK41" s="50">
        <v>138.98321027224023</v>
      </c>
      <c r="AL41" s="15">
        <f t="shared" si="8"/>
        <v>-2.0313227948595691E-2</v>
      </c>
      <c r="AM41" s="52">
        <f t="shared" si="8"/>
        <v>-2.0313227948595691E-2</v>
      </c>
    </row>
    <row r="42" spans="1:39" x14ac:dyDescent="0.2">
      <c r="A42" s="178" t="s">
        <v>131</v>
      </c>
      <c r="B42" s="178" t="s">
        <v>132</v>
      </c>
      <c r="D42" s="61">
        <v>28559</v>
      </c>
      <c r="E42" s="66">
        <v>144.35551668643888</v>
      </c>
      <c r="F42" s="49"/>
      <c r="G42" s="81">
        <v>27942.024122616225</v>
      </c>
      <c r="H42" s="74">
        <v>140.65557589517528</v>
      </c>
      <c r="I42" s="83"/>
      <c r="J42" s="96">
        <f t="shared" si="9"/>
        <v>2.2080572068663873E-2</v>
      </c>
      <c r="K42" s="119">
        <f t="shared" si="9"/>
        <v>2.6304970618591161E-2</v>
      </c>
      <c r="L42" s="96">
        <v>2.4115385947851786E-2</v>
      </c>
      <c r="M42" s="90">
        <f>INDEX('Pace of change parameters'!$E$20:$I$20,1,$B$6)</f>
        <v>1.9900000000000001E-2</v>
      </c>
      <c r="N42" s="101">
        <f>IF(INDEX('Pace of change parameters'!$E$28:$I$28,1,$B$6)=1,(1+L42)*D42,D42)</f>
        <v>29247.711307284699</v>
      </c>
      <c r="O42" s="87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0.25478526216568648</v>
      </c>
      <c r="P42" s="51">
        <v>2.5773001332531242E-2</v>
      </c>
      <c r="Q42" s="51">
        <v>2.1550792434164912E-2</v>
      </c>
      <c r="R42" s="9">
        <f>IF(INDEX('Pace of change parameters'!$E$29:$I$29,1,$B$6)=1,D42*(1+P42),D42)</f>
        <v>29295.051145055761</v>
      </c>
      <c r="S42" s="96">
        <f>IF(P42&lt;INDEX('Pace of change parameters'!$E$22:$I$22,1,$B$6),INDEX('Pace of change parameters'!$E$22:$I$22,1,$B$6),P42)</f>
        <v>2.5773001332531242E-2</v>
      </c>
      <c r="T42" s="125">
        <v>2.1550792434164912E-2</v>
      </c>
      <c r="U42" s="110">
        <f t="shared" si="3"/>
        <v>29295.051145055761</v>
      </c>
      <c r="V42" s="124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5">
        <f>MIN(S42, S42+(INDEX('Pace of change parameters'!$E$25:$I$25,1,$B$6)-S42)*(1-V42))</f>
        <v>2.5773001332531242E-2</v>
      </c>
      <c r="X42" s="125">
        <v>2.1550792434164912E-2</v>
      </c>
      <c r="Y42" s="101">
        <f t="shared" si="4"/>
        <v>29295.051145055761</v>
      </c>
      <c r="Z42" s="90">
        <v>0</v>
      </c>
      <c r="AA42" s="92">
        <f t="shared" si="7"/>
        <v>28877.061580934333</v>
      </c>
      <c r="AB42" s="92">
        <f>IF(INDEX('Pace of change parameters'!$E$27:$I$27,1,$B$6)=1,MAX(AA42,Y42),Y42)</f>
        <v>29295.051145055761</v>
      </c>
      <c r="AC42" s="90">
        <f t="shared" si="5"/>
        <v>2.5773001332531242E-2</v>
      </c>
      <c r="AD42" s="136">
        <v>2.1550792434164912E-2</v>
      </c>
      <c r="AE42" s="50">
        <v>29295</v>
      </c>
      <c r="AF42" s="50">
        <v>147.46623500743564</v>
      </c>
      <c r="AG42" s="15">
        <f t="shared" si="10"/>
        <v>2.5771210476557282E-2</v>
      </c>
      <c r="AH42" s="15">
        <f t="shared" si="10"/>
        <v>2.1549008949576232E-2</v>
      </c>
      <c r="AI42" s="50"/>
      <c r="AJ42" s="50">
        <v>28877.061580934333</v>
      </c>
      <c r="AK42" s="50">
        <v>145.36240141383354</v>
      </c>
      <c r="AL42" s="15">
        <f t="shared" si="8"/>
        <v>1.4473024476340912E-2</v>
      </c>
      <c r="AM42" s="52">
        <f t="shared" si="8"/>
        <v>1.4473024476340912E-2</v>
      </c>
    </row>
    <row r="43" spans="1:39" x14ac:dyDescent="0.2">
      <c r="A43" s="178" t="s">
        <v>133</v>
      </c>
      <c r="B43" s="178" t="s">
        <v>134</v>
      </c>
      <c r="D43" s="61">
        <v>39157</v>
      </c>
      <c r="E43" s="66">
        <v>126.09432553288531</v>
      </c>
      <c r="F43" s="49"/>
      <c r="G43" s="81">
        <v>41084.986990484744</v>
      </c>
      <c r="H43" s="74">
        <v>131.66111694212287</v>
      </c>
      <c r="I43" s="83"/>
      <c r="J43" s="96">
        <f t="shared" si="9"/>
        <v>-4.6926800559320192E-2</v>
      </c>
      <c r="K43" s="119">
        <f t="shared" si="9"/>
        <v>-4.2281210569440009E-2</v>
      </c>
      <c r="L43" s="96">
        <v>2.4871325637379371E-2</v>
      </c>
      <c r="M43" s="90">
        <f>INDEX('Pace of change parameters'!$E$20:$I$20,1,$B$6)</f>
        <v>1.9900000000000001E-2</v>
      </c>
      <c r="N43" s="101">
        <f>IF(INDEX('Pace of change parameters'!$E$28:$I$28,1,$B$6)=1,(1+L43)*D43,D43)</f>
        <v>40130.886497982865</v>
      </c>
      <c r="O43" s="87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0.99227108139182807</v>
      </c>
      <c r="P43" s="51">
        <v>3.1331738184123825E-2</v>
      </c>
      <c r="Q43" s="51">
        <v>2.6329075135190116E-2</v>
      </c>
      <c r="R43" s="9">
        <f>IF(INDEX('Pace of change parameters'!$E$29:$I$29,1,$B$6)=1,D43*(1+P43),D43)</f>
        <v>40383.856872075739</v>
      </c>
      <c r="S43" s="96">
        <f>IF(P43&lt;INDEX('Pace of change parameters'!$E$22:$I$22,1,$B$6),INDEX('Pace of change parameters'!$E$22:$I$22,1,$B$6),P43)</f>
        <v>3.1331738184123825E-2</v>
      </c>
      <c r="T43" s="125">
        <v>2.6329075135190116E-2</v>
      </c>
      <c r="U43" s="110">
        <f t="shared" si="3"/>
        <v>40383.856872075739</v>
      </c>
      <c r="V43" s="124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5">
        <f>MIN(S43, S43+(INDEX('Pace of change parameters'!$E$25:$I$25,1,$B$6)-S43)*(1-V43))</f>
        <v>3.1331738184123825E-2</v>
      </c>
      <c r="X43" s="125">
        <v>2.6329075135190116E-2</v>
      </c>
      <c r="Y43" s="101">
        <f t="shared" si="4"/>
        <v>40383.856872075739</v>
      </c>
      <c r="Z43" s="90">
        <v>0</v>
      </c>
      <c r="AA43" s="92">
        <f t="shared" si="7"/>
        <v>42459.833767584241</v>
      </c>
      <c r="AB43" s="92">
        <f>IF(INDEX('Pace of change parameters'!$E$27:$I$27,1,$B$6)=1,MAX(AA43,Y43),Y43)</f>
        <v>40383.856872075739</v>
      </c>
      <c r="AC43" s="90">
        <f t="shared" si="5"/>
        <v>3.1331738184123825E-2</v>
      </c>
      <c r="AD43" s="136">
        <v>2.6329075135190116E-2</v>
      </c>
      <c r="AE43" s="50">
        <v>40384</v>
      </c>
      <c r="AF43" s="50">
        <v>129.41473117229182</v>
      </c>
      <c r="AG43" s="15">
        <f t="shared" si="10"/>
        <v>3.133539341624747E-2</v>
      </c>
      <c r="AH43" s="15">
        <f t="shared" si="10"/>
        <v>2.6332712636942146E-2</v>
      </c>
      <c r="AI43" s="50"/>
      <c r="AJ43" s="50">
        <v>42459.833767584241</v>
      </c>
      <c r="AK43" s="50">
        <v>136.06695653358048</v>
      </c>
      <c r="AL43" s="15">
        <f t="shared" si="8"/>
        <v>-4.8889352203941638E-2</v>
      </c>
      <c r="AM43" s="52">
        <f t="shared" si="8"/>
        <v>-4.888935220394186E-2</v>
      </c>
    </row>
    <row r="44" spans="1:39" x14ac:dyDescent="0.2">
      <c r="A44" s="178" t="s">
        <v>135</v>
      </c>
      <c r="B44" s="178" t="s">
        <v>136</v>
      </c>
      <c r="D44" s="61">
        <v>33041</v>
      </c>
      <c r="E44" s="66">
        <v>133.20017454545808</v>
      </c>
      <c r="F44" s="49"/>
      <c r="G44" s="81">
        <v>34690.00857595566</v>
      </c>
      <c r="H44" s="74">
        <v>139.0375395025406</v>
      </c>
      <c r="I44" s="83"/>
      <c r="J44" s="96">
        <f t="shared" si="9"/>
        <v>-4.7535548235598357E-2</v>
      </c>
      <c r="K44" s="119">
        <f t="shared" si="9"/>
        <v>-4.1984092770685488E-2</v>
      </c>
      <c r="L44" s="96">
        <v>2.5844504719494843E-2</v>
      </c>
      <c r="M44" s="90">
        <f>INDEX('Pace of change parameters'!$E$20:$I$20,1,$B$6)</f>
        <v>1.9900000000000001E-2</v>
      </c>
      <c r="N44" s="101">
        <f>IF(INDEX('Pace of change parameters'!$E$28:$I$28,1,$B$6)=1,(1+L44)*D44,D44)</f>
        <v>33894.928280436827</v>
      </c>
      <c r="O44" s="87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0.98907626635145685</v>
      </c>
      <c r="P44" s="51">
        <v>3.229023148917598E-2</v>
      </c>
      <c r="Q44" s="51">
        <v>2.6308375443016452E-2</v>
      </c>
      <c r="R44" s="9">
        <f>IF(INDEX('Pace of change parameters'!$E$29:$I$29,1,$B$6)=1,D44*(1+P44),D44)</f>
        <v>34107.901538633865</v>
      </c>
      <c r="S44" s="96">
        <f>IF(P44&lt;INDEX('Pace of change parameters'!$E$22:$I$22,1,$B$6),INDEX('Pace of change parameters'!$E$22:$I$22,1,$B$6),P44)</f>
        <v>3.229023148917598E-2</v>
      </c>
      <c r="T44" s="125">
        <v>2.6308375443016452E-2</v>
      </c>
      <c r="U44" s="110">
        <f t="shared" si="3"/>
        <v>34107.901538633865</v>
      </c>
      <c r="V44" s="124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5">
        <f>MIN(S44, S44+(INDEX('Pace of change parameters'!$E$25:$I$25,1,$B$6)-S44)*(1-V44))</f>
        <v>3.229023148917598E-2</v>
      </c>
      <c r="X44" s="125">
        <v>2.6308375443016452E-2</v>
      </c>
      <c r="Y44" s="101">
        <f t="shared" si="4"/>
        <v>34107.901538633865</v>
      </c>
      <c r="Z44" s="90">
        <v>0</v>
      </c>
      <c r="AA44" s="92">
        <f t="shared" si="7"/>
        <v>35850.857099511297</v>
      </c>
      <c r="AB44" s="92">
        <f>IF(INDEX('Pace of change parameters'!$E$27:$I$27,1,$B$6)=1,MAX(AA44,Y44),Y44)</f>
        <v>34107.901538633865</v>
      </c>
      <c r="AC44" s="90">
        <f t="shared" si="5"/>
        <v>3.229023148917598E-2</v>
      </c>
      <c r="AD44" s="136">
        <v>2.6308375443016452E-2</v>
      </c>
      <c r="AE44" s="50">
        <v>34108</v>
      </c>
      <c r="AF44" s="50">
        <v>136.70484937958858</v>
      </c>
      <c r="AG44" s="15">
        <f t="shared" si="10"/>
        <v>3.2293211464544003E-2</v>
      </c>
      <c r="AH44" s="15">
        <f t="shared" si="10"/>
        <v>2.6311338150194707E-2</v>
      </c>
      <c r="AI44" s="50"/>
      <c r="AJ44" s="50">
        <v>35850.857099511297</v>
      </c>
      <c r="AK44" s="50">
        <v>143.69021988735327</v>
      </c>
      <c r="AL44" s="15">
        <f t="shared" si="8"/>
        <v>-4.861409853253007E-2</v>
      </c>
      <c r="AM44" s="52">
        <f t="shared" si="8"/>
        <v>-4.8614098532529959E-2</v>
      </c>
    </row>
    <row r="45" spans="1:39" x14ac:dyDescent="0.2">
      <c r="A45" s="178" t="s">
        <v>137</v>
      </c>
      <c r="B45" s="178" t="s">
        <v>138</v>
      </c>
      <c r="D45" s="61">
        <v>30774</v>
      </c>
      <c r="E45" s="66">
        <v>126.11878583692052</v>
      </c>
      <c r="F45" s="49"/>
      <c r="G45" s="81">
        <v>31160.304750512834</v>
      </c>
      <c r="H45" s="74">
        <v>126.81415899820099</v>
      </c>
      <c r="I45" s="83"/>
      <c r="J45" s="96">
        <f t="shared" si="9"/>
        <v>-1.2397335443469215E-2</v>
      </c>
      <c r="K45" s="119">
        <f t="shared" si="9"/>
        <v>-5.4834031686503693E-3</v>
      </c>
      <c r="L45" s="96">
        <v>2.7040036960364056E-2</v>
      </c>
      <c r="M45" s="90">
        <f>INDEX('Pace of change parameters'!$E$20:$I$20,1,$B$6)</f>
        <v>1.9900000000000001E-2</v>
      </c>
      <c r="N45" s="101">
        <f>IF(INDEX('Pace of change parameters'!$E$28:$I$28,1,$B$6)=1,(1+L45)*D45,D45)</f>
        <v>31606.130097418245</v>
      </c>
      <c r="O45" s="87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0.59659573299624058</v>
      </c>
      <c r="P45" s="51">
        <v>3.093253221518899E-2</v>
      </c>
      <c r="Q45" s="51">
        <v>2.3765434420790044E-2</v>
      </c>
      <c r="R45" s="9">
        <f>IF(INDEX('Pace of change parameters'!$E$29:$I$29,1,$B$6)=1,D45*(1+P45),D45)</f>
        <v>31725.917746390227</v>
      </c>
      <c r="S45" s="96">
        <f>IF(P45&lt;INDEX('Pace of change parameters'!$E$22:$I$22,1,$B$6),INDEX('Pace of change parameters'!$E$22:$I$22,1,$B$6),P45)</f>
        <v>3.093253221518899E-2</v>
      </c>
      <c r="T45" s="125">
        <v>2.3765434420790044E-2</v>
      </c>
      <c r="U45" s="110">
        <f t="shared" si="3"/>
        <v>31725.917746390227</v>
      </c>
      <c r="V45" s="124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5">
        <f>MIN(S45, S45+(INDEX('Pace of change parameters'!$E$25:$I$25,1,$B$6)-S45)*(1-V45))</f>
        <v>3.093253221518899E-2</v>
      </c>
      <c r="X45" s="125">
        <v>2.3765434420790044E-2</v>
      </c>
      <c r="Y45" s="101">
        <f t="shared" si="4"/>
        <v>31725.917746390227</v>
      </c>
      <c r="Z45" s="90">
        <v>0</v>
      </c>
      <c r="AA45" s="92">
        <f t="shared" si="7"/>
        <v>32203.037088960515</v>
      </c>
      <c r="AB45" s="92">
        <f>IF(INDEX('Pace of change parameters'!$E$27:$I$27,1,$B$6)=1,MAX(AA45,Y45),Y45)</f>
        <v>31725.917746390227</v>
      </c>
      <c r="AC45" s="90">
        <f t="shared" si="5"/>
        <v>3.093253221518899E-2</v>
      </c>
      <c r="AD45" s="136">
        <v>2.3765434420790044E-2</v>
      </c>
      <c r="AE45" s="50">
        <v>31726</v>
      </c>
      <c r="AF45" s="50">
        <v>129.11638832128909</v>
      </c>
      <c r="AG45" s="15">
        <f t="shared" si="10"/>
        <v>3.0935205043218339E-2</v>
      </c>
      <c r="AH45" s="15">
        <f t="shared" si="10"/>
        <v>2.3768088667176501E-2</v>
      </c>
      <c r="AI45" s="50"/>
      <c r="AJ45" s="50">
        <v>32203.037088960515</v>
      </c>
      <c r="AK45" s="50">
        <v>131.05780249332096</v>
      </c>
      <c r="AL45" s="15">
        <f t="shared" si="8"/>
        <v>-1.4813419232561964E-2</v>
      </c>
      <c r="AM45" s="52">
        <f t="shared" si="8"/>
        <v>-1.4813419232561964E-2</v>
      </c>
    </row>
    <row r="46" spans="1:39" x14ac:dyDescent="0.2">
      <c r="A46" s="178" t="s">
        <v>139</v>
      </c>
      <c r="B46" s="178" t="s">
        <v>140</v>
      </c>
      <c r="D46" s="61">
        <v>12981</v>
      </c>
      <c r="E46" s="66">
        <v>124.42535215478696</v>
      </c>
      <c r="F46" s="49"/>
      <c r="G46" s="81">
        <v>13164.898725211986</v>
      </c>
      <c r="H46" s="74">
        <v>125.95666757770466</v>
      </c>
      <c r="I46" s="83"/>
      <c r="J46" s="96">
        <f t="shared" si="9"/>
        <v>-1.3968867444441702E-2</v>
      </c>
      <c r="K46" s="119">
        <f t="shared" si="9"/>
        <v>-1.2157478062628235E-2</v>
      </c>
      <c r="L46" s="96">
        <v>2.1773608215313933E-2</v>
      </c>
      <c r="M46" s="90">
        <f>INDEX('Pace of change parameters'!$E$20:$I$20,1,$B$6)</f>
        <v>1.9900000000000001E-2</v>
      </c>
      <c r="N46" s="101">
        <f>IF(INDEX('Pace of change parameters'!$E$28:$I$28,1,$B$6)=1,(1+L46)*D46,D46)</f>
        <v>13263.643208242991</v>
      </c>
      <c r="O46" s="87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0.66835997916804557</v>
      </c>
      <c r="P46" s="51">
        <v>2.6111969269336566E-2</v>
      </c>
      <c r="Q46" s="51">
        <v>2.4230405877996741E-2</v>
      </c>
      <c r="R46" s="9">
        <f>IF(INDEX('Pace of change parameters'!$E$29:$I$29,1,$B$6)=1,D46*(1+P46),D46)</f>
        <v>13319.959473085259</v>
      </c>
      <c r="S46" s="96">
        <f>IF(P46&lt;INDEX('Pace of change parameters'!$E$22:$I$22,1,$B$6),INDEX('Pace of change parameters'!$E$22:$I$22,1,$B$6),P46)</f>
        <v>2.6111969269336566E-2</v>
      </c>
      <c r="T46" s="125">
        <v>2.4230405877996741E-2</v>
      </c>
      <c r="U46" s="110">
        <f t="shared" si="3"/>
        <v>13319.959473085259</v>
      </c>
      <c r="V46" s="124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5">
        <f>MIN(S46, S46+(INDEX('Pace of change parameters'!$E$25:$I$25,1,$B$6)-S46)*(1-V46))</f>
        <v>2.6111969269336566E-2</v>
      </c>
      <c r="X46" s="125">
        <v>2.4230405877996741E-2</v>
      </c>
      <c r="Y46" s="101">
        <f t="shared" si="4"/>
        <v>13319.959473085259</v>
      </c>
      <c r="Z46" s="90">
        <v>0</v>
      </c>
      <c r="AA46" s="92">
        <f t="shared" si="7"/>
        <v>13605.442094189828</v>
      </c>
      <c r="AB46" s="92">
        <f>IF(INDEX('Pace of change parameters'!$E$27:$I$27,1,$B$6)=1,MAX(AA46,Y46),Y46)</f>
        <v>13319.959473085259</v>
      </c>
      <c r="AC46" s="90">
        <f t="shared" si="5"/>
        <v>2.6111969269336566E-2</v>
      </c>
      <c r="AD46" s="136">
        <v>2.4230405877996741E-2</v>
      </c>
      <c r="AE46" s="50">
        <v>13320</v>
      </c>
      <c r="AF46" s="50">
        <v>127.44061668488153</v>
      </c>
      <c r="AG46" s="15">
        <f t="shared" si="10"/>
        <v>2.6115091287266079E-2</v>
      </c>
      <c r="AH46" s="15">
        <f t="shared" si="10"/>
        <v>2.4233522171137167E-2</v>
      </c>
      <c r="AI46" s="50"/>
      <c r="AJ46" s="50">
        <v>13605.442094189828</v>
      </c>
      <c r="AK46" s="50">
        <v>130.17161642297282</v>
      </c>
      <c r="AL46" s="15">
        <f t="shared" si="8"/>
        <v>-2.0979994050448814E-2</v>
      </c>
      <c r="AM46" s="52">
        <f t="shared" si="8"/>
        <v>-2.0979994050448925E-2</v>
      </c>
    </row>
    <row r="47" spans="1:39" x14ac:dyDescent="0.2">
      <c r="A47" s="178" t="s">
        <v>141</v>
      </c>
      <c r="B47" s="178" t="s">
        <v>142</v>
      </c>
      <c r="D47" s="61">
        <v>27120</v>
      </c>
      <c r="E47" s="66">
        <v>123.64544390030285</v>
      </c>
      <c r="F47" s="49"/>
      <c r="G47" s="81">
        <v>28074.094706281321</v>
      </c>
      <c r="H47" s="74">
        <v>127.06645651358325</v>
      </c>
      <c r="I47" s="83"/>
      <c r="J47" s="96">
        <f t="shared" si="9"/>
        <v>-3.3984878809568575E-2</v>
      </c>
      <c r="K47" s="119">
        <f t="shared" si="9"/>
        <v>-2.6923018923681874E-2</v>
      </c>
      <c r="L47" s="96">
        <v>2.7355774490093188E-2</v>
      </c>
      <c r="M47" s="90">
        <f>INDEX('Pace of change parameters'!$E$20:$I$20,1,$B$6)</f>
        <v>1.9900000000000001E-2</v>
      </c>
      <c r="N47" s="101">
        <f>IF(INDEX('Pace of change parameters'!$E$28:$I$28,1,$B$6)=1,(1+L47)*D47,D47)</f>
        <v>27861.888604171327</v>
      </c>
      <c r="O47" s="87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0.82712923573851482</v>
      </c>
      <c r="P47" s="51">
        <v>3.2754047107234063E-2</v>
      </c>
      <c r="Q47" s="51">
        <v>2.5259096020027405E-2</v>
      </c>
      <c r="R47" s="9">
        <f>IF(INDEX('Pace of change parameters'!$E$29:$I$29,1,$B$6)=1,D47*(1+P47),D47)</f>
        <v>28008.289757548187</v>
      </c>
      <c r="S47" s="96">
        <f>IF(P47&lt;INDEX('Pace of change parameters'!$E$22:$I$22,1,$B$6),INDEX('Pace of change parameters'!$E$22:$I$22,1,$B$6),P47)</f>
        <v>3.2754047107234063E-2</v>
      </c>
      <c r="T47" s="125">
        <v>2.5259096020027405E-2</v>
      </c>
      <c r="U47" s="110">
        <f t="shared" si="3"/>
        <v>28008.289757548187</v>
      </c>
      <c r="V47" s="124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5">
        <f>MIN(S47, S47+(INDEX('Pace of change parameters'!$E$25:$I$25,1,$B$6)-S47)*(1-V47))</f>
        <v>3.2754047107234063E-2</v>
      </c>
      <c r="X47" s="125">
        <v>2.5259096020027405E-2</v>
      </c>
      <c r="Y47" s="101">
        <f t="shared" si="4"/>
        <v>28008.289757548187</v>
      </c>
      <c r="Z47" s="90">
        <v>0</v>
      </c>
      <c r="AA47" s="92">
        <f t="shared" si="7"/>
        <v>29013.551706373739</v>
      </c>
      <c r="AB47" s="92">
        <f>IF(INDEX('Pace of change parameters'!$E$27:$I$27,1,$B$6)=1,MAX(AA47,Y47),Y47)</f>
        <v>28008.289757548187</v>
      </c>
      <c r="AC47" s="90">
        <f t="shared" si="5"/>
        <v>3.2754047107234063E-2</v>
      </c>
      <c r="AD47" s="136">
        <v>2.5259096020027405E-2</v>
      </c>
      <c r="AE47" s="50">
        <v>28008</v>
      </c>
      <c r="AF47" s="50">
        <v>126.76730456552082</v>
      </c>
      <c r="AG47" s="15">
        <f t="shared" si="10"/>
        <v>3.2743362831858303E-2</v>
      </c>
      <c r="AH47" s="15">
        <f t="shared" si="10"/>
        <v>2.5248489283075992E-2</v>
      </c>
      <c r="AI47" s="50"/>
      <c r="AJ47" s="50">
        <v>29013.551706373739</v>
      </c>
      <c r="AK47" s="50">
        <v>131.31854276240239</v>
      </c>
      <c r="AL47" s="15">
        <f t="shared" si="8"/>
        <v>-3.4658001079986289E-2</v>
      </c>
      <c r="AM47" s="52">
        <f t="shared" si="8"/>
        <v>-3.4658001079986289E-2</v>
      </c>
    </row>
    <row r="48" spans="1:39" x14ac:dyDescent="0.2">
      <c r="A48" s="178" t="s">
        <v>143</v>
      </c>
      <c r="B48" s="178" t="s">
        <v>144</v>
      </c>
      <c r="D48" s="61">
        <v>35457</v>
      </c>
      <c r="E48" s="66">
        <v>135.60224717901812</v>
      </c>
      <c r="F48" s="49"/>
      <c r="G48" s="81">
        <v>34318.789113559375</v>
      </c>
      <c r="H48" s="74">
        <v>130.89173036763498</v>
      </c>
      <c r="I48" s="83"/>
      <c r="J48" s="96">
        <f t="shared" si="9"/>
        <v>3.3165823032809572E-2</v>
      </c>
      <c r="K48" s="119">
        <f t="shared" si="9"/>
        <v>3.5987887073940739E-2</v>
      </c>
      <c r="L48" s="96">
        <v>2.2685828810229847E-2</v>
      </c>
      <c r="M48" s="90">
        <f>INDEX('Pace of change parameters'!$E$20:$I$20,1,$B$6)</f>
        <v>1.9900000000000001E-2</v>
      </c>
      <c r="N48" s="101">
        <f>IF(INDEX('Pace of change parameters'!$E$28:$I$28,1,$B$6)=1,(1+L48)*D48,D48)</f>
        <v>36261.371432124317</v>
      </c>
      <c r="O48" s="87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0.15066788092536842</v>
      </c>
      <c r="P48" s="51">
        <v>2.3664695371991451E-2</v>
      </c>
      <c r="Q48" s="51">
        <v>2.0876200098032038E-2</v>
      </c>
      <c r="R48" s="9">
        <f>IF(INDEX('Pace of change parameters'!$E$29:$I$29,1,$B$6)=1,D48*(1+P48),D48)</f>
        <v>36296.079103804703</v>
      </c>
      <c r="S48" s="96">
        <f>IF(P48&lt;INDEX('Pace of change parameters'!$E$22:$I$22,1,$B$6),INDEX('Pace of change parameters'!$E$22:$I$22,1,$B$6),P48)</f>
        <v>2.3664695371991451E-2</v>
      </c>
      <c r="T48" s="125">
        <v>2.0876200098032038E-2</v>
      </c>
      <c r="U48" s="110">
        <f t="shared" si="3"/>
        <v>36296.079103804703</v>
      </c>
      <c r="V48" s="124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5">
        <f>MIN(S48, S48+(INDEX('Pace of change parameters'!$E$25:$I$25,1,$B$6)-S48)*(1-V48))</f>
        <v>2.3664695371991451E-2</v>
      </c>
      <c r="X48" s="125">
        <v>2.0876200098032038E-2</v>
      </c>
      <c r="Y48" s="101">
        <f t="shared" si="4"/>
        <v>36296.079103804703</v>
      </c>
      <c r="Z48" s="90">
        <v>0</v>
      </c>
      <c r="AA48" s="92">
        <f t="shared" si="7"/>
        <v>35467.215340824871</v>
      </c>
      <c r="AB48" s="92">
        <f>IF(INDEX('Pace of change parameters'!$E$27:$I$27,1,$B$6)=1,MAX(AA48,Y48),Y48)</f>
        <v>36296.079103804703</v>
      </c>
      <c r="AC48" s="90">
        <f t="shared" si="5"/>
        <v>2.3664695371991451E-2</v>
      </c>
      <c r="AD48" s="136">
        <v>2.0876200098032038E-2</v>
      </c>
      <c r="AE48" s="50">
        <v>36296</v>
      </c>
      <c r="AF48" s="50">
        <v>138.43280512326166</v>
      </c>
      <c r="AG48" s="15">
        <f t="shared" si="10"/>
        <v>2.3662464393490623E-2</v>
      </c>
      <c r="AH48" s="15">
        <f t="shared" si="10"/>
        <v>2.0873975196787908E-2</v>
      </c>
      <c r="AI48" s="50"/>
      <c r="AJ48" s="50">
        <v>35467.215340824871</v>
      </c>
      <c r="AK48" s="50">
        <v>135.27182360428606</v>
      </c>
      <c r="AL48" s="15">
        <f t="shared" si="8"/>
        <v>2.3367627010208114E-2</v>
      </c>
      <c r="AM48" s="52">
        <f t="shared" si="8"/>
        <v>2.3367627010207892E-2</v>
      </c>
    </row>
    <row r="49" spans="1:39" x14ac:dyDescent="0.2">
      <c r="A49" s="178" t="s">
        <v>145</v>
      </c>
      <c r="B49" s="178" t="s">
        <v>146</v>
      </c>
      <c r="D49" s="61">
        <v>14026</v>
      </c>
      <c r="E49" s="66">
        <v>125.08389716207962</v>
      </c>
      <c r="F49" s="49"/>
      <c r="G49" s="81">
        <v>14651.575014559126</v>
      </c>
      <c r="H49" s="74">
        <v>130.59972561013845</v>
      </c>
      <c r="I49" s="83"/>
      <c r="J49" s="96">
        <f t="shared" si="9"/>
        <v>-4.2696775871365222E-2</v>
      </c>
      <c r="K49" s="119">
        <f t="shared" si="9"/>
        <v>-4.2234609776474419E-2</v>
      </c>
      <c r="L49" s="96">
        <v>2.0392386516934646E-2</v>
      </c>
      <c r="M49" s="90">
        <f>INDEX('Pace of change parameters'!$E$20:$I$20,1,$B$6)</f>
        <v>1.9900000000000001E-2</v>
      </c>
      <c r="N49" s="101">
        <f>IF(INDEX('Pace of change parameters'!$E$28:$I$28,1,$B$6)=1,(1+L49)*D49,D49)</f>
        <v>14312.023613286525</v>
      </c>
      <c r="O49" s="87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0.9917699975964992</v>
      </c>
      <c r="P49" s="51">
        <v>2.6821317310492088E-2</v>
      </c>
      <c r="Q49" s="51">
        <v>2.6325828537128615E-2</v>
      </c>
      <c r="R49" s="9">
        <f>IF(INDEX('Pace of change parameters'!$E$29:$I$29,1,$B$6)=1,D49*(1+P49),D49)</f>
        <v>14402.195796596961</v>
      </c>
      <c r="S49" s="96">
        <f>IF(P49&lt;INDEX('Pace of change parameters'!$E$22:$I$22,1,$B$6),INDEX('Pace of change parameters'!$E$22:$I$22,1,$B$6),P49)</f>
        <v>2.6821317310492088E-2</v>
      </c>
      <c r="T49" s="125">
        <v>2.6325828537128615E-2</v>
      </c>
      <c r="U49" s="110">
        <f t="shared" si="3"/>
        <v>14402.195796596961</v>
      </c>
      <c r="V49" s="124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5">
        <f>MIN(S49, S49+(INDEX('Pace of change parameters'!$E$25:$I$25,1,$B$6)-S49)*(1-V49))</f>
        <v>2.6821317310492088E-2</v>
      </c>
      <c r="X49" s="125">
        <v>2.6325828537128615E-2</v>
      </c>
      <c r="Y49" s="101">
        <f t="shared" si="4"/>
        <v>14402.195796596961</v>
      </c>
      <c r="Z49" s="90">
        <v>0</v>
      </c>
      <c r="AA49" s="92">
        <f t="shared" si="7"/>
        <v>15141.867750756497</v>
      </c>
      <c r="AB49" s="92">
        <f>IF(INDEX('Pace of change parameters'!$E$27:$I$27,1,$B$6)=1,MAX(AA49,Y49),Y49)</f>
        <v>14402.195796596961</v>
      </c>
      <c r="AC49" s="90">
        <f t="shared" si="5"/>
        <v>2.6821317310492088E-2</v>
      </c>
      <c r="AD49" s="136">
        <v>2.6325828537128615E-2</v>
      </c>
      <c r="AE49" s="50">
        <v>14402</v>
      </c>
      <c r="AF49" s="50">
        <v>128.37508911964653</v>
      </c>
      <c r="AG49" s="15">
        <f t="shared" si="10"/>
        <v>2.6807357764152329E-2</v>
      </c>
      <c r="AH49" s="15">
        <f t="shared" si="10"/>
        <v>2.6311875726915401E-2</v>
      </c>
      <c r="AI49" s="50"/>
      <c r="AJ49" s="50">
        <v>15141.867750756497</v>
      </c>
      <c r="AK49" s="50">
        <v>134.97004735045599</v>
      </c>
      <c r="AL49" s="15">
        <f t="shared" si="8"/>
        <v>-4.8862383619717731E-2</v>
      </c>
      <c r="AM49" s="52">
        <f t="shared" si="8"/>
        <v>-4.8862383619717731E-2</v>
      </c>
    </row>
    <row r="50" spans="1:39" x14ac:dyDescent="0.2">
      <c r="A50" s="178" t="s">
        <v>147</v>
      </c>
      <c r="B50" s="178" t="s">
        <v>148</v>
      </c>
      <c r="D50" s="61">
        <v>46889</v>
      </c>
      <c r="E50" s="66">
        <v>142.53708611975861</v>
      </c>
      <c r="F50" s="49"/>
      <c r="G50" s="81">
        <v>44850.5074542988</v>
      </c>
      <c r="H50" s="74">
        <v>135.58481217530132</v>
      </c>
      <c r="I50" s="83"/>
      <c r="J50" s="96">
        <f t="shared" si="9"/>
        <v>4.545082455930638E-2</v>
      </c>
      <c r="K50" s="119">
        <f t="shared" si="9"/>
        <v>5.1276199988155691E-2</v>
      </c>
      <c r="L50" s="96">
        <v>2.5583003217667377E-2</v>
      </c>
      <c r="M50" s="90">
        <f>INDEX('Pace of change parameters'!$E$20:$I$20,1,$B$6)</f>
        <v>1.9900000000000001E-2</v>
      </c>
      <c r="N50" s="101">
        <f>IF(INDEX('Pace of change parameters'!$E$28:$I$28,1,$B$6)=1,(1+L50)*D50,D50)</f>
        <v>48088.561437873206</v>
      </c>
      <c r="O50" s="87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1">
        <v>2.5583003217667377E-2</v>
      </c>
      <c r="Q50" s="51">
        <v>1.9900000000000029E-2</v>
      </c>
      <c r="R50" s="9">
        <f>IF(INDEX('Pace of change parameters'!$E$29:$I$29,1,$B$6)=1,D50*(1+P50),D50)</f>
        <v>48088.561437873206</v>
      </c>
      <c r="S50" s="96">
        <f>IF(P50&lt;INDEX('Pace of change parameters'!$E$22:$I$22,1,$B$6),INDEX('Pace of change parameters'!$E$22:$I$22,1,$B$6),P50)</f>
        <v>2.5583003217667377E-2</v>
      </c>
      <c r="T50" s="125">
        <v>1.9900000000000029E-2</v>
      </c>
      <c r="U50" s="110">
        <f t="shared" si="3"/>
        <v>48088.561437873206</v>
      </c>
      <c r="V50" s="124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5">
        <f>MIN(S50, S50+(INDEX('Pace of change parameters'!$E$25:$I$25,1,$B$6)-S50)*(1-V50))</f>
        <v>2.5583003217667377E-2</v>
      </c>
      <c r="X50" s="125">
        <v>1.9900000000000029E-2</v>
      </c>
      <c r="Y50" s="101">
        <f t="shared" si="4"/>
        <v>48088.561437873206</v>
      </c>
      <c r="Z50" s="90">
        <v>0</v>
      </c>
      <c r="AA50" s="92">
        <f t="shared" si="7"/>
        <v>46351.361662652351</v>
      </c>
      <c r="AB50" s="92">
        <f>IF(INDEX('Pace of change parameters'!$E$27:$I$27,1,$B$6)=1,MAX(AA50,Y50),Y50)</f>
        <v>48088.561437873206</v>
      </c>
      <c r="AC50" s="90">
        <f t="shared" si="5"/>
        <v>2.5583003217667377E-2</v>
      </c>
      <c r="AD50" s="136">
        <v>1.9900000000000029E-2</v>
      </c>
      <c r="AE50" s="50">
        <v>48089</v>
      </c>
      <c r="AF50" s="50">
        <v>145.37489992374941</v>
      </c>
      <c r="AG50" s="15">
        <f t="shared" si="10"/>
        <v>2.5592356416217044E-2</v>
      </c>
      <c r="AH50" s="15">
        <f t="shared" si="10"/>
        <v>1.9909301370216737E-2</v>
      </c>
      <c r="AI50" s="50"/>
      <c r="AJ50" s="50">
        <v>46351.361662652351</v>
      </c>
      <c r="AK50" s="50">
        <v>140.12195227677017</v>
      </c>
      <c r="AL50" s="15">
        <f t="shared" si="8"/>
        <v>3.7488398938401613E-2</v>
      </c>
      <c r="AM50" s="52">
        <f t="shared" si="8"/>
        <v>3.7488398938401613E-2</v>
      </c>
    </row>
    <row r="51" spans="1:39" x14ac:dyDescent="0.2">
      <c r="A51" s="178" t="s">
        <v>149</v>
      </c>
      <c r="B51" s="178" t="s">
        <v>150</v>
      </c>
      <c r="D51" s="61">
        <v>47394</v>
      </c>
      <c r="E51" s="66">
        <v>140.89479441586005</v>
      </c>
      <c r="F51" s="49"/>
      <c r="G51" s="81">
        <v>47762.648352666401</v>
      </c>
      <c r="H51" s="74">
        <v>141.70570823652952</v>
      </c>
      <c r="I51" s="83"/>
      <c r="J51" s="96">
        <f t="shared" si="9"/>
        <v>-7.7183398613996923E-3</v>
      </c>
      <c r="K51" s="119">
        <f t="shared" si="9"/>
        <v>-5.7225205022505277E-3</v>
      </c>
      <c r="L51" s="96">
        <v>2.1951369330067028E-2</v>
      </c>
      <c r="M51" s="90">
        <f>INDEX('Pace of change parameters'!$E$20:$I$20,1,$B$6)</f>
        <v>1.9900000000000001E-2</v>
      </c>
      <c r="N51" s="101">
        <f>IF(INDEX('Pace of change parameters'!$E$28:$I$28,1,$B$6)=1,(1+L51)*D51,D51)</f>
        <v>48434.363198029198</v>
      </c>
      <c r="O51" s="87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0.59916688712097343</v>
      </c>
      <c r="P51" s="51">
        <v>2.5841270872701605E-2</v>
      </c>
      <c r="Q51" s="51">
        <v>2.3782093319111297E-2</v>
      </c>
      <c r="R51" s="9">
        <f>IF(INDEX('Pace of change parameters'!$E$29:$I$29,1,$B$6)=1,D51*(1+P51),D51)</f>
        <v>48618.72119174082</v>
      </c>
      <c r="S51" s="96">
        <f>IF(P51&lt;INDEX('Pace of change parameters'!$E$22:$I$22,1,$B$6),INDEX('Pace of change parameters'!$E$22:$I$22,1,$B$6),P51)</f>
        <v>2.5841270872701605E-2</v>
      </c>
      <c r="T51" s="125">
        <v>2.3782093319111297E-2</v>
      </c>
      <c r="U51" s="110">
        <f t="shared" si="3"/>
        <v>48618.72119174082</v>
      </c>
      <c r="V51" s="124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5">
        <f>MIN(S51, S51+(INDEX('Pace of change parameters'!$E$25:$I$25,1,$B$6)-S51)*(1-V51))</f>
        <v>2.5841270872701605E-2</v>
      </c>
      <c r="X51" s="125">
        <v>2.3782093319111297E-2</v>
      </c>
      <c r="Y51" s="101">
        <f t="shared" si="4"/>
        <v>48618.72119174082</v>
      </c>
      <c r="Z51" s="90">
        <v>0</v>
      </c>
      <c r="AA51" s="92">
        <f t="shared" si="7"/>
        <v>49360.952939415038</v>
      </c>
      <c r="AB51" s="92">
        <f>IF(INDEX('Pace of change parameters'!$E$27:$I$27,1,$B$6)=1,MAX(AA51,Y51),Y51)</f>
        <v>48618.72119174082</v>
      </c>
      <c r="AC51" s="90">
        <f t="shared" si="5"/>
        <v>2.5841270872701605E-2</v>
      </c>
      <c r="AD51" s="136">
        <v>2.3782093319111297E-2</v>
      </c>
      <c r="AE51" s="50">
        <v>48619</v>
      </c>
      <c r="AF51" s="50">
        <v>144.24639475351054</v>
      </c>
      <c r="AG51" s="15">
        <f t="shared" si="10"/>
        <v>2.5847153648141052E-2</v>
      </c>
      <c r="AH51" s="15">
        <f t="shared" si="10"/>
        <v>2.3787964286019259E-2</v>
      </c>
      <c r="AI51" s="50"/>
      <c r="AJ51" s="50">
        <v>49360.952939415038</v>
      </c>
      <c r="AK51" s="50">
        <v>146.44767484128261</v>
      </c>
      <c r="AL51" s="15">
        <f t="shared" si="8"/>
        <v>-1.5031171305094126E-2</v>
      </c>
      <c r="AM51" s="52">
        <f t="shared" si="8"/>
        <v>-1.5031171305094237E-2</v>
      </c>
    </row>
    <row r="52" spans="1:39" x14ac:dyDescent="0.2">
      <c r="A52" s="178" t="s">
        <v>151</v>
      </c>
      <c r="B52" s="178" t="s">
        <v>152</v>
      </c>
      <c r="D52" s="61">
        <v>20078</v>
      </c>
      <c r="E52" s="66">
        <v>124.83273013885457</v>
      </c>
      <c r="F52" s="49"/>
      <c r="G52" s="81">
        <v>21090.866448115692</v>
      </c>
      <c r="H52" s="74">
        <v>130.38864477534406</v>
      </c>
      <c r="I52" s="83"/>
      <c r="J52" s="96">
        <f t="shared" si="9"/>
        <v>-4.8023937309895737E-2</v>
      </c>
      <c r="K52" s="119">
        <f t="shared" si="9"/>
        <v>-4.2610417847828486E-2</v>
      </c>
      <c r="L52" s="96">
        <v>2.5699776607576164E-2</v>
      </c>
      <c r="M52" s="90">
        <f>INDEX('Pace of change parameters'!$E$20:$I$20,1,$B$6)</f>
        <v>1.9900000000000001E-2</v>
      </c>
      <c r="N52" s="101">
        <f>IF(INDEX('Pace of change parameters'!$E$28:$I$28,1,$B$6)=1,(1+L52)*D52,D52)</f>
        <v>20594.000114726914</v>
      </c>
      <c r="O52" s="87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0.99581094460030628</v>
      </c>
      <c r="P52" s="51">
        <v>3.2188477140998817E-2</v>
      </c>
      <c r="Q52" s="51">
        <v>2.6352010446883067E-2</v>
      </c>
      <c r="R52" s="9">
        <f>IF(INDEX('Pace of change parameters'!$E$29:$I$29,1,$B$6)=1,D52*(1+P52),D52)</f>
        <v>20724.280244036974</v>
      </c>
      <c r="S52" s="96">
        <f>IF(P52&lt;INDEX('Pace of change parameters'!$E$22:$I$22,1,$B$6),INDEX('Pace of change parameters'!$E$22:$I$22,1,$B$6),P52)</f>
        <v>3.2188477140998817E-2</v>
      </c>
      <c r="T52" s="125">
        <v>2.6352010446883067E-2</v>
      </c>
      <c r="U52" s="110">
        <f t="shared" si="3"/>
        <v>20724.280244036974</v>
      </c>
      <c r="V52" s="124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5">
        <f>MIN(S52, S52+(INDEX('Pace of change parameters'!$E$25:$I$25,1,$B$6)-S52)*(1-V52))</f>
        <v>3.2188477140998817E-2</v>
      </c>
      <c r="X52" s="125">
        <v>2.6352010446883067E-2</v>
      </c>
      <c r="Y52" s="101">
        <f t="shared" si="4"/>
        <v>20724.280244036974</v>
      </c>
      <c r="Z52" s="90">
        <v>0</v>
      </c>
      <c r="AA52" s="92">
        <f t="shared" si="7"/>
        <v>21796.640305830275</v>
      </c>
      <c r="AB52" s="92">
        <f>IF(INDEX('Pace of change parameters'!$E$27:$I$27,1,$B$6)=1,MAX(AA52,Y52),Y52)</f>
        <v>20724.280244036974</v>
      </c>
      <c r="AC52" s="90">
        <f t="shared" si="5"/>
        <v>3.2188477140998817E-2</v>
      </c>
      <c r="AD52" s="136">
        <v>2.6352010446883067E-2</v>
      </c>
      <c r="AE52" s="50">
        <v>20724</v>
      </c>
      <c r="AF52" s="50">
        <v>128.12059101372998</v>
      </c>
      <c r="AG52" s="15">
        <f t="shared" si="10"/>
        <v>3.2174519374439603E-2</v>
      </c>
      <c r="AH52" s="15">
        <f t="shared" si="10"/>
        <v>2.6338131603933057E-2</v>
      </c>
      <c r="AI52" s="50"/>
      <c r="AJ52" s="50">
        <v>21796.640305830275</v>
      </c>
      <c r="AK52" s="50">
        <v>134.75190301566602</v>
      </c>
      <c r="AL52" s="15">
        <f t="shared" si="8"/>
        <v>-4.9211267919274659E-2</v>
      </c>
      <c r="AM52" s="52">
        <f t="shared" si="8"/>
        <v>-4.9211267919274548E-2</v>
      </c>
    </row>
    <row r="53" spans="1:39" x14ac:dyDescent="0.2">
      <c r="A53" s="178" t="s">
        <v>153</v>
      </c>
      <c r="B53" s="178" t="s">
        <v>154</v>
      </c>
      <c r="D53" s="61">
        <v>35917</v>
      </c>
      <c r="E53" s="66">
        <v>137.90703960870022</v>
      </c>
      <c r="F53" s="49"/>
      <c r="G53" s="81">
        <v>36008.637147942587</v>
      </c>
      <c r="H53" s="74">
        <v>137.40128964563107</v>
      </c>
      <c r="I53" s="83"/>
      <c r="J53" s="96">
        <f t="shared" si="9"/>
        <v>-2.5448657655687823E-3</v>
      </c>
      <c r="K53" s="119">
        <f t="shared" si="9"/>
        <v>3.6808239891599204E-3</v>
      </c>
      <c r="L53" s="96">
        <v>2.626578103908539E-2</v>
      </c>
      <c r="M53" s="90">
        <f>INDEX('Pace of change parameters'!$E$20:$I$20,1,$B$6)</f>
        <v>1.9900000000000001E-2</v>
      </c>
      <c r="N53" s="101">
        <f>IF(INDEX('Pace of change parameters'!$E$28:$I$28,1,$B$6)=1,(1+L53)*D53,D53)</f>
        <v>36860.388057580829</v>
      </c>
      <c r="O53" s="87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0.49805565603053853</v>
      </c>
      <c r="P53" s="51">
        <v>2.9512900748615456E-2</v>
      </c>
      <c r="Q53" s="51">
        <v>2.3126978286654554E-2</v>
      </c>
      <c r="R53" s="9">
        <f>IF(INDEX('Pace of change parameters'!$E$29:$I$29,1,$B$6)=1,D53*(1+P53),D53)</f>
        <v>36977.01485618802</v>
      </c>
      <c r="S53" s="96">
        <f>IF(P53&lt;INDEX('Pace of change parameters'!$E$22:$I$22,1,$B$6),INDEX('Pace of change parameters'!$E$22:$I$22,1,$B$6),P53)</f>
        <v>2.9512900748615456E-2</v>
      </c>
      <c r="T53" s="125">
        <v>2.3126978286654554E-2</v>
      </c>
      <c r="U53" s="110">
        <f t="shared" si="3"/>
        <v>36977.01485618802</v>
      </c>
      <c r="V53" s="124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5">
        <f>MIN(S53, S53+(INDEX('Pace of change parameters'!$E$25:$I$25,1,$B$6)-S53)*(1-V53))</f>
        <v>2.9512900748615456E-2</v>
      </c>
      <c r="X53" s="125">
        <v>2.3126978286654554E-2</v>
      </c>
      <c r="Y53" s="101">
        <f t="shared" si="4"/>
        <v>36977.01485618802</v>
      </c>
      <c r="Z53" s="90">
        <v>0</v>
      </c>
      <c r="AA53" s="92">
        <f t="shared" si="7"/>
        <v>37213.611576729912</v>
      </c>
      <c r="AB53" s="92">
        <f>IF(INDEX('Pace of change parameters'!$E$27:$I$27,1,$B$6)=1,MAX(AA53,Y53),Y53)</f>
        <v>36977.01485618802</v>
      </c>
      <c r="AC53" s="90">
        <f t="shared" si="5"/>
        <v>2.9512900748615456E-2</v>
      </c>
      <c r="AD53" s="136">
        <v>2.3126978286654554E-2</v>
      </c>
      <c r="AE53" s="50">
        <v>36977</v>
      </c>
      <c r="AF53" s="50">
        <v>141.09635603125827</v>
      </c>
      <c r="AG53" s="15">
        <f t="shared" si="10"/>
        <v>2.9512487123089404E-2</v>
      </c>
      <c r="AH53" s="15">
        <f t="shared" si="10"/>
        <v>2.3126567226788852E-2</v>
      </c>
      <c r="AI53" s="50"/>
      <c r="AJ53" s="50">
        <v>37213.611576729912</v>
      </c>
      <c r="AK53" s="50">
        <v>141.99921541064009</v>
      </c>
      <c r="AL53" s="15">
        <f t="shared" si="8"/>
        <v>-6.3581997743500374E-3</v>
      </c>
      <c r="AM53" s="52">
        <f t="shared" si="8"/>
        <v>-6.3581997743501484E-3</v>
      </c>
    </row>
    <row r="54" spans="1:39" x14ac:dyDescent="0.2">
      <c r="A54" s="178" t="s">
        <v>155</v>
      </c>
      <c r="B54" s="178" t="s">
        <v>156</v>
      </c>
      <c r="D54" s="61">
        <v>16716</v>
      </c>
      <c r="E54" s="66">
        <v>144.60274498684419</v>
      </c>
      <c r="F54" s="49"/>
      <c r="G54" s="81">
        <v>15348.83495188145</v>
      </c>
      <c r="H54" s="74">
        <v>132.22950466665165</v>
      </c>
      <c r="I54" s="83"/>
      <c r="J54" s="96">
        <f t="shared" si="9"/>
        <v>8.9072887447458227E-2</v>
      </c>
      <c r="K54" s="119">
        <f t="shared" si="9"/>
        <v>9.3573974669157733E-2</v>
      </c>
      <c r="L54" s="96">
        <v>2.4115198918569281E-2</v>
      </c>
      <c r="M54" s="90">
        <f>INDEX('Pace of change parameters'!$E$20:$I$20,1,$B$6)</f>
        <v>1.9900000000000001E-2</v>
      </c>
      <c r="N54" s="101">
        <f>IF(INDEX('Pace of change parameters'!$E$28:$I$28,1,$B$6)=1,(1+L54)*D54,D54)</f>
        <v>17119.109665122804</v>
      </c>
      <c r="O54" s="87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1">
        <v>2.4115198918569281E-2</v>
      </c>
      <c r="Q54" s="51">
        <v>1.9900000000000029E-2</v>
      </c>
      <c r="R54" s="9">
        <f>IF(INDEX('Pace of change parameters'!$E$29:$I$29,1,$B$6)=1,D54*(1+P54),D54)</f>
        <v>17119.109665122804</v>
      </c>
      <c r="S54" s="96">
        <f>IF(P54&lt;INDEX('Pace of change parameters'!$E$22:$I$22,1,$B$6),INDEX('Pace of change parameters'!$E$22:$I$22,1,$B$6),P54)</f>
        <v>2.4115198918569281E-2</v>
      </c>
      <c r="T54" s="125">
        <v>1.9900000000000029E-2</v>
      </c>
      <c r="U54" s="110">
        <f t="shared" si="3"/>
        <v>17119.109665122804</v>
      </c>
      <c r="V54" s="124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0.21854225105083558</v>
      </c>
      <c r="W54" s="125">
        <f>MIN(S54, S54+(INDEX('Pace of change parameters'!$E$25:$I$25,1,$B$6)-S54)*(1-V54))</f>
        <v>1.3084767345694451E-2</v>
      </c>
      <c r="X54" s="125">
        <v>8.9149690454213282E-3</v>
      </c>
      <c r="Y54" s="101">
        <f t="shared" si="4"/>
        <v>16934.724970950629</v>
      </c>
      <c r="Z54" s="90">
        <v>0</v>
      </c>
      <c r="AA54" s="92">
        <f t="shared" si="7"/>
        <v>15862.460434365201</v>
      </c>
      <c r="AB54" s="92">
        <f>IF(INDEX('Pace of change parameters'!$E$27:$I$27,1,$B$6)=1,MAX(AA54,Y54),Y54)</f>
        <v>16934.724970950629</v>
      </c>
      <c r="AC54" s="90">
        <f t="shared" si="5"/>
        <v>1.3084767345694415E-2</v>
      </c>
      <c r="AD54" s="136">
        <v>8.9149690454213282E-3</v>
      </c>
      <c r="AE54" s="50">
        <v>16935</v>
      </c>
      <c r="AF54" s="50">
        <v>145.89424334485093</v>
      </c>
      <c r="AG54" s="15">
        <f t="shared" si="10"/>
        <v>1.3101220387652601E-2</v>
      </c>
      <c r="AH54" s="15">
        <f t="shared" si="10"/>
        <v>8.9313543676106111E-3</v>
      </c>
      <c r="AI54" s="50"/>
      <c r="AJ54" s="50">
        <v>15862.460434365201</v>
      </c>
      <c r="AK54" s="50">
        <v>136.65436449125164</v>
      </c>
      <c r="AL54" s="15">
        <f t="shared" si="8"/>
        <v>6.7614956082802768E-2</v>
      </c>
      <c r="AM54" s="52">
        <f t="shared" si="8"/>
        <v>6.7614956082802768E-2</v>
      </c>
    </row>
    <row r="55" spans="1:39" x14ac:dyDescent="0.2">
      <c r="A55" s="178" t="s">
        <v>157</v>
      </c>
      <c r="B55" s="178" t="s">
        <v>158</v>
      </c>
      <c r="D55" s="61">
        <v>18326</v>
      </c>
      <c r="E55" s="66">
        <v>146.77771966299278</v>
      </c>
      <c r="F55" s="49"/>
      <c r="G55" s="81">
        <v>17640.950193311062</v>
      </c>
      <c r="H55" s="74">
        <v>140.68712746026904</v>
      </c>
      <c r="I55" s="83"/>
      <c r="J55" s="96">
        <f t="shared" si="9"/>
        <v>3.8832931286699512E-2</v>
      </c>
      <c r="K55" s="119">
        <f t="shared" si="9"/>
        <v>4.3291751794731548E-2</v>
      </c>
      <c r="L55" s="96">
        <v>2.4277557641062764E-2</v>
      </c>
      <c r="M55" s="90">
        <f>INDEX('Pace of change parameters'!$E$20:$I$20,1,$B$6)</f>
        <v>1.9900000000000001E-2</v>
      </c>
      <c r="N55" s="101">
        <f>IF(INDEX('Pace of change parameters'!$E$28:$I$28,1,$B$6)=1,(1+L55)*D55,D55)</f>
        <v>18770.910521330115</v>
      </c>
      <c r="O55" s="87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7.2131701131918871E-2</v>
      </c>
      <c r="P55" s="51">
        <v>2.4746915837960071E-2</v>
      </c>
      <c r="Q55" s="51">
        <v>2.0367352253736648E-2</v>
      </c>
      <c r="R55" s="9">
        <f>IF(INDEX('Pace of change parameters'!$E$29:$I$29,1,$B$6)=1,D55*(1+P55),D55)</f>
        <v>18779.511979646457</v>
      </c>
      <c r="S55" s="96">
        <f>IF(P55&lt;INDEX('Pace of change parameters'!$E$22:$I$22,1,$B$6),INDEX('Pace of change parameters'!$E$22:$I$22,1,$B$6),P55)</f>
        <v>2.4746915837960071E-2</v>
      </c>
      <c r="T55" s="125">
        <v>2.0367352253736648E-2</v>
      </c>
      <c r="U55" s="110">
        <f t="shared" si="3"/>
        <v>18779.511979646457</v>
      </c>
      <c r="V55" s="124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5">
        <f>MIN(S55, S55+(INDEX('Pace of change parameters'!$E$25:$I$25,1,$B$6)-S55)*(1-V55))</f>
        <v>2.4746915837960071E-2</v>
      </c>
      <c r="X55" s="125">
        <v>2.0367352253736648E-2</v>
      </c>
      <c r="Y55" s="101">
        <f t="shared" si="4"/>
        <v>18779.511979646457</v>
      </c>
      <c r="Z55" s="90">
        <v>0</v>
      </c>
      <c r="AA55" s="92">
        <f t="shared" si="7"/>
        <v>18231.277835957357</v>
      </c>
      <c r="AB55" s="92">
        <f>IF(INDEX('Pace of change parameters'!$E$27:$I$27,1,$B$6)=1,MAX(AA55,Y55),Y55)</f>
        <v>18779.511979646457</v>
      </c>
      <c r="AC55" s="90">
        <f t="shared" si="5"/>
        <v>2.4746915837960071E-2</v>
      </c>
      <c r="AD55" s="136">
        <v>2.0367352253736648E-2</v>
      </c>
      <c r="AE55" s="50">
        <v>18780</v>
      </c>
      <c r="AF55" s="50">
        <v>149.77108515989474</v>
      </c>
      <c r="AG55" s="15">
        <f t="shared" si="10"/>
        <v>2.4773545781949124E-2</v>
      </c>
      <c r="AH55" s="15">
        <f t="shared" si="10"/>
        <v>2.039386838666557E-2</v>
      </c>
      <c r="AI55" s="50"/>
      <c r="AJ55" s="50">
        <v>18231.277835957357</v>
      </c>
      <c r="AK55" s="50">
        <v>145.39500880419973</v>
      </c>
      <c r="AL55" s="15">
        <f t="shared" si="8"/>
        <v>3.0097844428677689E-2</v>
      </c>
      <c r="AM55" s="52">
        <f t="shared" si="8"/>
        <v>3.0097844428677467E-2</v>
      </c>
    </row>
    <row r="56" spans="1:39" x14ac:dyDescent="0.2">
      <c r="A56" s="178" t="s">
        <v>159</v>
      </c>
      <c r="B56" s="178" t="s">
        <v>160</v>
      </c>
      <c r="D56" s="61">
        <v>50630</v>
      </c>
      <c r="E56" s="66">
        <v>146.32962642682654</v>
      </c>
      <c r="F56" s="49"/>
      <c r="G56" s="81">
        <v>47639.695563786125</v>
      </c>
      <c r="H56" s="74">
        <v>136.85366823417041</v>
      </c>
      <c r="I56" s="83"/>
      <c r="J56" s="96">
        <f t="shared" si="9"/>
        <v>6.2769176016460371E-2</v>
      </c>
      <c r="K56" s="119">
        <f t="shared" si="9"/>
        <v>6.9241535977258684E-2</v>
      </c>
      <c r="L56" s="96">
        <v>2.6111282819436976E-2</v>
      </c>
      <c r="M56" s="90">
        <f>INDEX('Pace of change parameters'!$E$20:$I$20,1,$B$6)</f>
        <v>1.9900000000000001E-2</v>
      </c>
      <c r="N56" s="101">
        <f>IF(INDEX('Pace of change parameters'!$E$28:$I$28,1,$B$6)=1,(1+L56)*D56,D56)</f>
        <v>51952.014249148095</v>
      </c>
      <c r="O56" s="87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1">
        <v>2.6111282819436976E-2</v>
      </c>
      <c r="Q56" s="51">
        <v>1.9900000000000029E-2</v>
      </c>
      <c r="R56" s="9">
        <f>IF(INDEX('Pace of change parameters'!$E$29:$I$29,1,$B$6)=1,D56*(1+P56),D56)</f>
        <v>51952.014249148095</v>
      </c>
      <c r="S56" s="96">
        <f>IF(P56&lt;INDEX('Pace of change parameters'!$E$22:$I$22,1,$B$6),INDEX('Pace of change parameters'!$E$22:$I$22,1,$B$6),P56)</f>
        <v>2.6111282819436976E-2</v>
      </c>
      <c r="T56" s="125">
        <v>1.9900000000000029E-2</v>
      </c>
      <c r="U56" s="110">
        <f t="shared" si="3"/>
        <v>51952.014249148095</v>
      </c>
      <c r="V56" s="124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0.7446164796707927</v>
      </c>
      <c r="W56" s="125">
        <f>MIN(S56, S56+(INDEX('Pace of change parameters'!$E$25:$I$25,1,$B$6)-S56)*(1-V56))</f>
        <v>2.1996726695989684E-2</v>
      </c>
      <c r="X56" s="125">
        <v>1.5810350211944435E-2</v>
      </c>
      <c r="Y56" s="101">
        <f t="shared" si="4"/>
        <v>51743.694272617962</v>
      </c>
      <c r="Z56" s="90">
        <v>0</v>
      </c>
      <c r="AA56" s="92">
        <f t="shared" si="7"/>
        <v>49233.885721934203</v>
      </c>
      <c r="AB56" s="92">
        <f>IF(INDEX('Pace of change parameters'!$E$27:$I$27,1,$B$6)=1,MAX(AA56,Y56),Y56)</f>
        <v>51743.694272617962</v>
      </c>
      <c r="AC56" s="90">
        <f t="shared" si="5"/>
        <v>2.1996726695989732E-2</v>
      </c>
      <c r="AD56" s="136">
        <v>1.5810350211944435E-2</v>
      </c>
      <c r="AE56" s="50">
        <v>51744</v>
      </c>
      <c r="AF56" s="50">
        <v>148.64402732438722</v>
      </c>
      <c r="AG56" s="15">
        <f t="shared" si="10"/>
        <v>2.2002765158996684E-2</v>
      </c>
      <c r="AH56" s="15">
        <f t="shared" si="10"/>
        <v>1.5816352122774102E-2</v>
      </c>
      <c r="AI56" s="50"/>
      <c r="AJ56" s="50">
        <v>49233.885721934203</v>
      </c>
      <c r="AK56" s="50">
        <v>141.43326867920814</v>
      </c>
      <c r="AL56" s="15">
        <f t="shared" si="8"/>
        <v>5.0983468829630008E-2</v>
      </c>
      <c r="AM56" s="52">
        <f t="shared" si="8"/>
        <v>5.0983468829630008E-2</v>
      </c>
    </row>
    <row r="57" spans="1:39" x14ac:dyDescent="0.2">
      <c r="A57" s="178" t="s">
        <v>161</v>
      </c>
      <c r="B57" s="178" t="s">
        <v>162</v>
      </c>
      <c r="D57" s="61">
        <v>29449</v>
      </c>
      <c r="E57" s="66">
        <v>132.52824618172201</v>
      </c>
      <c r="F57" s="49"/>
      <c r="G57" s="81">
        <v>29407.453346288552</v>
      </c>
      <c r="H57" s="74">
        <v>131.50917071336329</v>
      </c>
      <c r="I57" s="83"/>
      <c r="J57" s="96">
        <f t="shared" si="9"/>
        <v>1.4127933222307654E-3</v>
      </c>
      <c r="K57" s="119">
        <f t="shared" si="9"/>
        <v>7.7490829181783294E-3</v>
      </c>
      <c r="L57" s="96">
        <v>2.6353264629731532E-2</v>
      </c>
      <c r="M57" s="90">
        <f>INDEX('Pace of change parameters'!$E$20:$I$20,1,$B$6)</f>
        <v>1.9900000000000001E-2</v>
      </c>
      <c r="N57" s="101">
        <f>IF(INDEX('Pace of change parameters'!$E$28:$I$28,1,$B$6)=1,(1+L57)*D57,D57)</f>
        <v>30225.077290080964</v>
      </c>
      <c r="O57" s="87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0.45431093636367392</v>
      </c>
      <c r="P57" s="51">
        <v>2.931543909924228E-2</v>
      </c>
      <c r="Q57" s="51">
        <v>2.2843549599897317E-2</v>
      </c>
      <c r="R57" s="9">
        <f>IF(INDEX('Pace of change parameters'!$E$29:$I$29,1,$B$6)=1,D57*(1+P57),D57)</f>
        <v>30312.310366033587</v>
      </c>
      <c r="S57" s="96">
        <f>IF(P57&lt;INDEX('Pace of change parameters'!$E$22:$I$22,1,$B$6),INDEX('Pace of change parameters'!$E$22:$I$22,1,$B$6),P57)</f>
        <v>2.931543909924228E-2</v>
      </c>
      <c r="T57" s="125">
        <v>2.2843549599897317E-2</v>
      </c>
      <c r="U57" s="110">
        <f t="shared" si="3"/>
        <v>30312.310366033587</v>
      </c>
      <c r="V57" s="124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5">
        <f>MIN(S57, S57+(INDEX('Pace of change parameters'!$E$25:$I$25,1,$B$6)-S57)*(1-V57))</f>
        <v>2.931543909924228E-2</v>
      </c>
      <c r="X57" s="125">
        <v>2.2843549599897317E-2</v>
      </c>
      <c r="Y57" s="101">
        <f t="shared" si="4"/>
        <v>30312.310366033587</v>
      </c>
      <c r="Z57" s="90">
        <v>0</v>
      </c>
      <c r="AA57" s="92">
        <f t="shared" si="7"/>
        <v>30391.529170998252</v>
      </c>
      <c r="AB57" s="92">
        <f>IF(INDEX('Pace of change parameters'!$E$27:$I$27,1,$B$6)=1,MAX(AA57,Y57),Y57)</f>
        <v>30312.310366033587</v>
      </c>
      <c r="AC57" s="90">
        <f t="shared" si="5"/>
        <v>2.931543909924228E-2</v>
      </c>
      <c r="AD57" s="136">
        <v>2.2843549599897317E-2</v>
      </c>
      <c r="AE57" s="50">
        <v>30312</v>
      </c>
      <c r="AF57" s="50">
        <v>135.5542737999981</v>
      </c>
      <c r="AG57" s="15">
        <f t="shared" si="10"/>
        <v>2.930489999660435E-2</v>
      </c>
      <c r="AH57" s="15">
        <f t="shared" si="10"/>
        <v>2.2833076762570403E-2</v>
      </c>
      <c r="AI57" s="50"/>
      <c r="AJ57" s="50">
        <v>30391.529170998252</v>
      </c>
      <c r="AK57" s="50">
        <v>135.90992565472837</v>
      </c>
      <c r="AL57" s="15">
        <f t="shared" si="8"/>
        <v>-2.6168203169633086E-3</v>
      </c>
      <c r="AM57" s="52">
        <f t="shared" si="8"/>
        <v>-2.6168203169633086E-3</v>
      </c>
    </row>
    <row r="58" spans="1:39" x14ac:dyDescent="0.2">
      <c r="A58" s="178" t="s">
        <v>163</v>
      </c>
      <c r="B58" s="178" t="s">
        <v>164</v>
      </c>
      <c r="D58" s="61">
        <v>43355</v>
      </c>
      <c r="E58" s="66">
        <v>137.12966242513835</v>
      </c>
      <c r="F58" s="49"/>
      <c r="G58" s="81">
        <v>43217.808161689398</v>
      </c>
      <c r="H58" s="74">
        <v>136.3661118996672</v>
      </c>
      <c r="I58" s="83"/>
      <c r="J58" s="96">
        <f t="shared" si="9"/>
        <v>3.1744284161132619E-3</v>
      </c>
      <c r="K58" s="119">
        <f t="shared" si="9"/>
        <v>5.5992688713815131E-3</v>
      </c>
      <c r="L58" s="96">
        <v>2.2365268960486517E-2</v>
      </c>
      <c r="M58" s="90">
        <f>INDEX('Pace of change parameters'!$E$20:$I$20,1,$B$6)</f>
        <v>1.9900000000000001E-2</v>
      </c>
      <c r="N58" s="101">
        <f>IF(INDEX('Pace of change parameters'!$E$28:$I$28,1,$B$6)=1,(1+L58)*D58,D58)</f>
        <v>44324.646235781896</v>
      </c>
      <c r="O58" s="87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0.47742721643675795</v>
      </c>
      <c r="P58" s="51">
        <v>2.5466069532524838E-2</v>
      </c>
      <c r="Q58" s="51">
        <v>2.2993323491551587E-2</v>
      </c>
      <c r="R58" s="9">
        <f>IF(INDEX('Pace of change parameters'!$E$29:$I$29,1,$B$6)=1,D58*(1+P58),D58)</f>
        <v>44459.081444582611</v>
      </c>
      <c r="S58" s="96">
        <f>IF(P58&lt;INDEX('Pace of change parameters'!$E$22:$I$22,1,$B$6),INDEX('Pace of change parameters'!$E$22:$I$22,1,$B$6),P58)</f>
        <v>2.5466069532524838E-2</v>
      </c>
      <c r="T58" s="125">
        <v>2.2993323491551587E-2</v>
      </c>
      <c r="U58" s="110">
        <f t="shared" si="3"/>
        <v>44459.081444582611</v>
      </c>
      <c r="V58" s="124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5">
        <f>MIN(S58, S58+(INDEX('Pace of change parameters'!$E$25:$I$25,1,$B$6)-S58)*(1-V58))</f>
        <v>2.5466069532524838E-2</v>
      </c>
      <c r="X58" s="125">
        <v>2.2993323491551587E-2</v>
      </c>
      <c r="Y58" s="101">
        <f t="shared" si="4"/>
        <v>44459.081444582611</v>
      </c>
      <c r="Z58" s="90">
        <v>0</v>
      </c>
      <c r="AA58" s="92">
        <f t="shared" si="7"/>
        <v>44664.026564488551</v>
      </c>
      <c r="AB58" s="92">
        <f>IF(INDEX('Pace of change parameters'!$E$27:$I$27,1,$B$6)=1,MAX(AA58,Y58),Y58)</f>
        <v>44459.081444582611</v>
      </c>
      <c r="AC58" s="90">
        <f t="shared" si="5"/>
        <v>2.5466069532524838E-2</v>
      </c>
      <c r="AD58" s="136">
        <v>2.2993323491551587E-2</v>
      </c>
      <c r="AE58" s="50">
        <v>44459</v>
      </c>
      <c r="AF58" s="50">
        <v>140.28247212966275</v>
      </c>
      <c r="AG58" s="15">
        <f t="shared" si="10"/>
        <v>2.5464190981432377E-2</v>
      </c>
      <c r="AH58" s="15">
        <f t="shared" si="10"/>
        <v>2.2991449470282088E-2</v>
      </c>
      <c r="AI58" s="50"/>
      <c r="AJ58" s="50">
        <v>44664.026564488551</v>
      </c>
      <c r="AK58" s="50">
        <v>140.92939701143484</v>
      </c>
      <c r="AL58" s="15">
        <f t="shared" si="8"/>
        <v>-4.5904182909376479E-3</v>
      </c>
      <c r="AM58" s="52">
        <f t="shared" si="8"/>
        <v>-4.5904182909375368E-3</v>
      </c>
    </row>
    <row r="59" spans="1:39" x14ac:dyDescent="0.2">
      <c r="A59" s="178" t="s">
        <v>165</v>
      </c>
      <c r="B59" s="178" t="s">
        <v>166</v>
      </c>
      <c r="D59" s="61">
        <v>38094</v>
      </c>
      <c r="E59" s="66">
        <v>124.6127614777383</v>
      </c>
      <c r="F59" s="49"/>
      <c r="G59" s="81">
        <v>39962.834547933155</v>
      </c>
      <c r="H59" s="74">
        <v>130.10991120030909</v>
      </c>
      <c r="I59" s="83"/>
      <c r="J59" s="96">
        <f t="shared" si="9"/>
        <v>-4.6764314120200656E-2</v>
      </c>
      <c r="K59" s="119">
        <f t="shared" si="9"/>
        <v>-4.2250045917775703E-2</v>
      </c>
      <c r="L59" s="96">
        <v>2.4729972490385332E-2</v>
      </c>
      <c r="M59" s="90">
        <f>INDEX('Pace of change parameters'!$E$20:$I$20,1,$B$6)</f>
        <v>1.9900000000000001E-2</v>
      </c>
      <c r="N59" s="101">
        <f>IF(INDEX('Pace of change parameters'!$E$28:$I$28,1,$B$6)=1,(1+L59)*D59,D59)</f>
        <v>39036.063572048741</v>
      </c>
      <c r="O59" s="87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0.99193597761049146</v>
      </c>
      <c r="P59" s="51">
        <v>3.1187312528299094E-2</v>
      </c>
      <c r="Q59" s="51">
        <v>2.6326903946863878E-2</v>
      </c>
      <c r="R59" s="9">
        <f>IF(INDEX('Pace of change parameters'!$E$29:$I$29,1,$B$6)=1,D59*(1+P59),D59)</f>
        <v>39282.049483453025</v>
      </c>
      <c r="S59" s="96">
        <f>IF(P59&lt;INDEX('Pace of change parameters'!$E$22:$I$22,1,$B$6),INDEX('Pace of change parameters'!$E$22:$I$22,1,$B$6),P59)</f>
        <v>3.1187312528299094E-2</v>
      </c>
      <c r="T59" s="125">
        <v>2.6326903946863878E-2</v>
      </c>
      <c r="U59" s="110">
        <f t="shared" si="3"/>
        <v>39282.049483453025</v>
      </c>
      <c r="V59" s="124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5">
        <f>MIN(S59, S59+(INDEX('Pace of change parameters'!$E$25:$I$25,1,$B$6)-S59)*(1-V59))</f>
        <v>3.1187312528299094E-2</v>
      </c>
      <c r="X59" s="125">
        <v>2.6326903946863878E-2</v>
      </c>
      <c r="Y59" s="101">
        <f t="shared" si="4"/>
        <v>39282.049483453025</v>
      </c>
      <c r="Z59" s="90">
        <v>0</v>
      </c>
      <c r="AA59" s="92">
        <f t="shared" si="7"/>
        <v>41300.130195482248</v>
      </c>
      <c r="AB59" s="92">
        <f>IF(INDEX('Pace of change parameters'!$E$27:$I$27,1,$B$6)=1,MAX(AA59,Y59),Y59)</f>
        <v>39282.049483453025</v>
      </c>
      <c r="AC59" s="90">
        <f t="shared" si="5"/>
        <v>3.1187312528299094E-2</v>
      </c>
      <c r="AD59" s="136">
        <v>2.6326903946863878E-2</v>
      </c>
      <c r="AE59" s="50">
        <v>39282</v>
      </c>
      <c r="AF59" s="50">
        <v>127.89326857283395</v>
      </c>
      <c r="AG59" s="15">
        <f t="shared" si="10"/>
        <v>3.1186013545440261E-2</v>
      </c>
      <c r="AH59" s="15">
        <f t="shared" si="10"/>
        <v>2.6325611086643663E-2</v>
      </c>
      <c r="AI59" s="50"/>
      <c r="AJ59" s="50">
        <v>41300.130195482248</v>
      </c>
      <c r="AK59" s="50">
        <v>134.46384204429052</v>
      </c>
      <c r="AL59" s="15">
        <f t="shared" si="8"/>
        <v>-4.8864983861552247E-2</v>
      </c>
      <c r="AM59" s="52">
        <f t="shared" si="8"/>
        <v>-4.8864983861552247E-2</v>
      </c>
    </row>
    <row r="60" spans="1:39" x14ac:dyDescent="0.2">
      <c r="A60" s="178" t="s">
        <v>167</v>
      </c>
      <c r="B60" s="178" t="s">
        <v>168</v>
      </c>
      <c r="D60" s="61">
        <v>32870</v>
      </c>
      <c r="E60" s="66">
        <v>131.74530685507685</v>
      </c>
      <c r="F60" s="49"/>
      <c r="G60" s="81">
        <v>32761.172563510783</v>
      </c>
      <c r="H60" s="74">
        <v>130.49462840336898</v>
      </c>
      <c r="I60" s="83"/>
      <c r="J60" s="96">
        <f t="shared" si="9"/>
        <v>3.3218419236442642E-3</v>
      </c>
      <c r="K60" s="119">
        <f t="shared" si="9"/>
        <v>9.5841374239706845E-3</v>
      </c>
      <c r="L60" s="96">
        <v>2.626576910210332E-2</v>
      </c>
      <c r="M60" s="90">
        <f>INDEX('Pace of change parameters'!$E$20:$I$20,1,$B$6)</f>
        <v>1.9900000000000001E-2</v>
      </c>
      <c r="N60" s="101">
        <f>IF(INDEX('Pace of change parameters'!$E$28:$I$28,1,$B$6)=1,(1+L60)*D60,D60)</f>
        <v>33733.355830386135</v>
      </c>
      <c r="O60" s="87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0.43457916748418624</v>
      </c>
      <c r="P60" s="51">
        <v>2.9099047966803182E-2</v>
      </c>
      <c r="Q60" s="51">
        <v>2.2715704470622322E-2</v>
      </c>
      <c r="R60" s="9">
        <f>IF(INDEX('Pace of change parameters'!$E$29:$I$29,1,$B$6)=1,D60*(1+P60),D60)</f>
        <v>33826.48570666882</v>
      </c>
      <c r="S60" s="96">
        <f>IF(P60&lt;INDEX('Pace of change parameters'!$E$22:$I$22,1,$B$6),INDEX('Pace of change parameters'!$E$22:$I$22,1,$B$6),P60)</f>
        <v>2.9099047966803182E-2</v>
      </c>
      <c r="T60" s="125">
        <v>2.2715704470622322E-2</v>
      </c>
      <c r="U60" s="110">
        <f t="shared" si="3"/>
        <v>33826.48570666882</v>
      </c>
      <c r="V60" s="124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5">
        <f>MIN(S60, S60+(INDEX('Pace of change parameters'!$E$25:$I$25,1,$B$6)-S60)*(1-V60))</f>
        <v>2.9099047966803182E-2</v>
      </c>
      <c r="X60" s="125">
        <v>2.2715704470622322E-2</v>
      </c>
      <c r="Y60" s="101">
        <f t="shared" si="4"/>
        <v>33826.48570666882</v>
      </c>
      <c r="Z60" s="90">
        <v>0</v>
      </c>
      <c r="AA60" s="92">
        <f t="shared" si="7"/>
        <v>33857.475515325634</v>
      </c>
      <c r="AB60" s="92">
        <f>IF(INDEX('Pace of change parameters'!$E$27:$I$27,1,$B$6)=1,MAX(AA60,Y60),Y60)</f>
        <v>33826.48570666882</v>
      </c>
      <c r="AC60" s="90">
        <f t="shared" si="5"/>
        <v>2.9099047966803182E-2</v>
      </c>
      <c r="AD60" s="136">
        <v>2.2715704470622322E-2</v>
      </c>
      <c r="AE60" s="50">
        <v>33826</v>
      </c>
      <c r="AF60" s="50">
        <v>134.73605963935407</v>
      </c>
      <c r="AG60" s="15">
        <f t="shared" si="10"/>
        <v>2.9084271372071813E-2</v>
      </c>
      <c r="AH60" s="15">
        <f t="shared" si="10"/>
        <v>2.2701019532840983E-2</v>
      </c>
      <c r="AI60" s="50"/>
      <c r="AJ60" s="50">
        <v>33857.475515325634</v>
      </c>
      <c r="AK60" s="50">
        <v>134.86143322506015</v>
      </c>
      <c r="AL60" s="15">
        <f t="shared" si="8"/>
        <v>-9.296474366905505E-4</v>
      </c>
      <c r="AM60" s="52">
        <f t="shared" si="8"/>
        <v>-9.296474366905505E-4</v>
      </c>
    </row>
    <row r="61" spans="1:39" x14ac:dyDescent="0.2">
      <c r="A61" s="178" t="s">
        <v>169</v>
      </c>
      <c r="B61" s="178" t="s">
        <v>170</v>
      </c>
      <c r="D61" s="61">
        <v>20631</v>
      </c>
      <c r="E61" s="66">
        <v>143.02907982816956</v>
      </c>
      <c r="F61" s="49"/>
      <c r="G61" s="81">
        <v>18467.598235363581</v>
      </c>
      <c r="H61" s="74">
        <v>127.80232785965011</v>
      </c>
      <c r="I61" s="83"/>
      <c r="J61" s="96">
        <f t="shared" si="9"/>
        <v>0.11714581057398821</v>
      </c>
      <c r="K61" s="119">
        <f t="shared" si="9"/>
        <v>0.11914299389946281</v>
      </c>
      <c r="L61" s="96">
        <v>2.172333161380724E-2</v>
      </c>
      <c r="M61" s="90">
        <f>INDEX('Pace of change parameters'!$E$20:$I$20,1,$B$6)</f>
        <v>1.9900000000000001E-2</v>
      </c>
      <c r="N61" s="101">
        <f>IF(INDEX('Pace of change parameters'!$E$28:$I$28,1,$B$6)=1,(1+L61)*D61,D61)</f>
        <v>21079.174054524457</v>
      </c>
      <c r="O61" s="87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1">
        <v>2.172333161380724E-2</v>
      </c>
      <c r="Q61" s="51">
        <v>1.9900000000000029E-2</v>
      </c>
      <c r="R61" s="9">
        <f>IF(INDEX('Pace of change parameters'!$E$29:$I$29,1,$B$6)=1,D61*(1+P61),D61)</f>
        <v>21079.174054524457</v>
      </c>
      <c r="S61" s="96">
        <f>IF(P61&lt;INDEX('Pace of change parameters'!$E$22:$I$22,1,$B$6),INDEX('Pace of change parameters'!$E$22:$I$22,1,$B$6),P61)</f>
        <v>2.172333161380724E-2</v>
      </c>
      <c r="T61" s="125">
        <v>1.9900000000000029E-2</v>
      </c>
      <c r="U61" s="110">
        <f t="shared" si="3"/>
        <v>21079.174054524457</v>
      </c>
      <c r="V61" s="124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0</v>
      </c>
      <c r="W61" s="125">
        <f>MIN(S61, S61+(INDEX('Pace of change parameters'!$E$25:$I$25,1,$B$6)-S61)*(1-V61))</f>
        <v>0.01</v>
      </c>
      <c r="X61" s="125">
        <v>8.1975894325163612E-3</v>
      </c>
      <c r="Y61" s="101">
        <f t="shared" si="4"/>
        <v>20837.310000000001</v>
      </c>
      <c r="Z61" s="90">
        <v>0</v>
      </c>
      <c r="AA61" s="92">
        <f t="shared" si="7"/>
        <v>19085.588400981458</v>
      </c>
      <c r="AB61" s="92">
        <f>IF(INDEX('Pace of change parameters'!$E$27:$I$27,1,$B$6)=1,MAX(AA61,Y61),Y61)</f>
        <v>20837.310000000001</v>
      </c>
      <c r="AC61" s="90">
        <f t="shared" si="5"/>
        <v>1.0000000000000009E-2</v>
      </c>
      <c r="AD61" s="136">
        <v>8.1975894325163612E-3</v>
      </c>
      <c r="AE61" s="50">
        <v>20837</v>
      </c>
      <c r="AF61" s="50">
        <v>144.19942819159456</v>
      </c>
      <c r="AG61" s="15">
        <f t="shared" si="10"/>
        <v>9.98497406814991E-3</v>
      </c>
      <c r="AH61" s="15">
        <f t="shared" si="10"/>
        <v>8.1825903154171264E-3</v>
      </c>
      <c r="AI61" s="50"/>
      <c r="AJ61" s="50">
        <v>19085.588400981458</v>
      </c>
      <c r="AK61" s="50">
        <v>132.07903892698835</v>
      </c>
      <c r="AL61" s="15">
        <f t="shared" si="8"/>
        <v>9.1766183060328244E-2</v>
      </c>
      <c r="AM61" s="52">
        <f t="shared" si="8"/>
        <v>9.1766183060328022E-2</v>
      </c>
    </row>
    <row r="62" spans="1:39" x14ac:dyDescent="0.2">
      <c r="A62" s="178" t="s">
        <v>171</v>
      </c>
      <c r="B62" s="178" t="s">
        <v>172</v>
      </c>
      <c r="D62" s="61">
        <v>20609</v>
      </c>
      <c r="E62" s="66">
        <v>126.16045566658758</v>
      </c>
      <c r="F62" s="49"/>
      <c r="G62" s="81">
        <v>19796.991174278643</v>
      </c>
      <c r="H62" s="74">
        <v>120.81307609796914</v>
      </c>
      <c r="I62" s="83"/>
      <c r="J62" s="96">
        <f t="shared" si="9"/>
        <v>4.1016779700157935E-2</v>
      </c>
      <c r="K62" s="119">
        <f t="shared" si="9"/>
        <v>4.4261596023613903E-2</v>
      </c>
      <c r="L62" s="96">
        <v>2.3078995990099438E-2</v>
      </c>
      <c r="M62" s="90">
        <f>INDEX('Pace of change parameters'!$E$20:$I$20,1,$B$6)</f>
        <v>1.9900000000000001E-2</v>
      </c>
      <c r="N62" s="101">
        <f>IF(INDEX('Pace of change parameters'!$E$28:$I$28,1,$B$6)=1,(1+L62)*D62,D62)</f>
        <v>21084.63502835996</v>
      </c>
      <c r="O62" s="87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6.1703268563291398E-2</v>
      </c>
      <c r="P62" s="51">
        <v>2.348002696110485E-2</v>
      </c>
      <c r="Q62" s="51">
        <v>2.0299784854279634E-2</v>
      </c>
      <c r="R62" s="9">
        <f>IF(INDEX('Pace of change parameters'!$E$29:$I$29,1,$B$6)=1,D62*(1+P62),D62)</f>
        <v>21092.899875641411</v>
      </c>
      <c r="S62" s="96">
        <f>IF(P62&lt;INDEX('Pace of change parameters'!$E$22:$I$22,1,$B$6),INDEX('Pace of change parameters'!$E$22:$I$22,1,$B$6),P62)</f>
        <v>2.348002696110485E-2</v>
      </c>
      <c r="T62" s="125">
        <v>2.0299784854279634E-2</v>
      </c>
      <c r="U62" s="110">
        <f t="shared" si="3"/>
        <v>21092.899875641411</v>
      </c>
      <c r="V62" s="124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5">
        <f>MIN(S62, S62+(INDEX('Pace of change parameters'!$E$25:$I$25,1,$B$6)-S62)*(1-V62))</f>
        <v>2.348002696110485E-2</v>
      </c>
      <c r="X62" s="125">
        <v>2.0299784854279634E-2</v>
      </c>
      <c r="Y62" s="101">
        <f t="shared" si="4"/>
        <v>21092.899875641411</v>
      </c>
      <c r="Z62" s="90">
        <v>0</v>
      </c>
      <c r="AA62" s="92">
        <f t="shared" si="7"/>
        <v>20459.467458341427</v>
      </c>
      <c r="AB62" s="92">
        <f>IF(INDEX('Pace of change parameters'!$E$27:$I$27,1,$B$6)=1,MAX(AA62,Y62),Y62)</f>
        <v>21092.899875641411</v>
      </c>
      <c r="AC62" s="90">
        <f t="shared" si="5"/>
        <v>2.348002696110485E-2</v>
      </c>
      <c r="AD62" s="136">
        <v>2.0299784854279634E-2</v>
      </c>
      <c r="AE62" s="50">
        <v>21093</v>
      </c>
      <c r="AF62" s="50">
        <v>128.72209679243431</v>
      </c>
      <c r="AG62" s="15">
        <f t="shared" si="10"/>
        <v>2.3484885244310805E-2</v>
      </c>
      <c r="AH62" s="15">
        <f t="shared" si="10"/>
        <v>2.0304628041424966E-2</v>
      </c>
      <c r="AI62" s="50"/>
      <c r="AJ62" s="50">
        <v>20459.467458341427</v>
      </c>
      <c r="AK62" s="50">
        <v>124.85590245552008</v>
      </c>
      <c r="AL62" s="15">
        <f t="shared" si="8"/>
        <v>3.0965250828182134E-2</v>
      </c>
      <c r="AM62" s="52">
        <f t="shared" si="8"/>
        <v>3.0965250828182134E-2</v>
      </c>
    </row>
    <row r="63" spans="1:39" x14ac:dyDescent="0.2">
      <c r="A63" s="178" t="s">
        <v>173</v>
      </c>
      <c r="B63" s="178" t="s">
        <v>174</v>
      </c>
      <c r="D63" s="61">
        <v>42256</v>
      </c>
      <c r="E63" s="66">
        <v>143.88540260063704</v>
      </c>
      <c r="F63" s="49"/>
      <c r="G63" s="81">
        <v>42136.383822586031</v>
      </c>
      <c r="H63" s="74">
        <v>143.14278457654746</v>
      </c>
      <c r="I63" s="83"/>
      <c r="J63" s="96">
        <f t="shared" si="9"/>
        <v>2.8387860220187022E-3</v>
      </c>
      <c r="K63" s="119">
        <f t="shared" si="9"/>
        <v>5.1879528981249035E-3</v>
      </c>
      <c r="L63" s="96">
        <v>2.2289133059407051E-2</v>
      </c>
      <c r="M63" s="90">
        <f>INDEX('Pace of change parameters'!$E$20:$I$20,1,$B$6)</f>
        <v>1.9900000000000001E-2</v>
      </c>
      <c r="N63" s="101">
        <f>IF(INDEX('Pace of change parameters'!$E$28:$I$28,1,$B$6)=1,(1+L63)*D63,D63)</f>
        <v>43197.849606558302</v>
      </c>
      <c r="O63" s="87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0.48184996883736664</v>
      </c>
      <c r="P63" s="51">
        <v>2.541842552510909E-2</v>
      </c>
      <c r="Q63" s="51">
        <v>2.3021979176495844E-2</v>
      </c>
      <c r="R63" s="9">
        <f>IF(INDEX('Pace of change parameters'!$E$29:$I$29,1,$B$6)=1,D63*(1+P63),D63)</f>
        <v>43330.080988989008</v>
      </c>
      <c r="S63" s="96">
        <f>IF(P63&lt;INDEX('Pace of change parameters'!$E$22:$I$22,1,$B$6),INDEX('Pace of change parameters'!$E$22:$I$22,1,$B$6),P63)</f>
        <v>2.541842552510909E-2</v>
      </c>
      <c r="T63" s="125">
        <v>2.3021979176495844E-2</v>
      </c>
      <c r="U63" s="110">
        <f t="shared" si="3"/>
        <v>43330.080988989008</v>
      </c>
      <c r="V63" s="124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5">
        <f>MIN(S63, S63+(INDEX('Pace of change parameters'!$E$25:$I$25,1,$B$6)-S63)*(1-V63))</f>
        <v>2.541842552510909E-2</v>
      </c>
      <c r="X63" s="125">
        <v>2.3021979176495844E-2</v>
      </c>
      <c r="Y63" s="101">
        <f t="shared" si="4"/>
        <v>43330.080988989008</v>
      </c>
      <c r="Z63" s="90">
        <v>0</v>
      </c>
      <c r="AA63" s="92">
        <f t="shared" si="7"/>
        <v>43546.414000045414</v>
      </c>
      <c r="AB63" s="92">
        <f>IF(INDEX('Pace of change parameters'!$E$27:$I$27,1,$B$6)=1,MAX(AA63,Y63),Y63)</f>
        <v>43330.080988989008</v>
      </c>
      <c r="AC63" s="90">
        <f t="shared" si="5"/>
        <v>2.541842552510909E-2</v>
      </c>
      <c r="AD63" s="136">
        <v>2.3021979176495844E-2</v>
      </c>
      <c r="AE63" s="50">
        <v>43330</v>
      </c>
      <c r="AF63" s="50">
        <v>147.19765421296523</v>
      </c>
      <c r="AG63" s="15">
        <f t="shared" si="10"/>
        <v>2.5416508898144619E-2</v>
      </c>
      <c r="AH63" s="15">
        <f t="shared" si="10"/>
        <v>2.3020067028769908E-2</v>
      </c>
      <c r="AI63" s="50"/>
      <c r="AJ63" s="50">
        <v>43546.414000045414</v>
      </c>
      <c r="AK63" s="50">
        <v>147.93284076144272</v>
      </c>
      <c r="AL63" s="15">
        <f t="shared" si="8"/>
        <v>-4.9697318370506283E-3</v>
      </c>
      <c r="AM63" s="52">
        <f t="shared" si="8"/>
        <v>-4.9697318370506283E-3</v>
      </c>
    </row>
    <row r="64" spans="1:39" x14ac:dyDescent="0.2">
      <c r="A64" s="178" t="s">
        <v>175</v>
      </c>
      <c r="B64" s="178" t="s">
        <v>176</v>
      </c>
      <c r="D64" s="61">
        <v>27203</v>
      </c>
      <c r="E64" s="66">
        <v>125.56639979382598</v>
      </c>
      <c r="F64" s="49"/>
      <c r="G64" s="81">
        <v>28598.94529268139</v>
      </c>
      <c r="H64" s="74">
        <v>131.02063081875508</v>
      </c>
      <c r="I64" s="83"/>
      <c r="J64" s="96">
        <f t="shared" si="9"/>
        <v>-4.8811076016800459E-2</v>
      </c>
      <c r="K64" s="119">
        <f t="shared" si="9"/>
        <v>-4.1628795334332613E-2</v>
      </c>
      <c r="L64" s="96">
        <v>2.760110740711097E-2</v>
      </c>
      <c r="M64" s="90">
        <f>INDEX('Pace of change parameters'!$E$20:$I$20,1,$B$6)</f>
        <v>1.9900000000000001E-2</v>
      </c>
      <c r="N64" s="101">
        <f>IF(INDEX('Pace of change parameters'!$E$28:$I$28,1,$B$6)=1,(1+L64)*D64,D64)</f>
        <v>27953.832924795639</v>
      </c>
      <c r="O64" s="87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0.98525586381002817</v>
      </c>
      <c r="P64" s="51">
        <v>3.4032931629007113E-2</v>
      </c>
      <c r="Q64" s="51">
        <v>2.6283622474350787E-2</v>
      </c>
      <c r="R64" s="9">
        <f>IF(INDEX('Pace of change parameters'!$E$29:$I$29,1,$B$6)=1,D64*(1+P64),D64)</f>
        <v>28128.797839103881</v>
      </c>
      <c r="S64" s="96">
        <f>IF(P64&lt;INDEX('Pace of change parameters'!$E$22:$I$22,1,$B$6),INDEX('Pace of change parameters'!$E$22:$I$22,1,$B$6),P64)</f>
        <v>3.4032931629007113E-2</v>
      </c>
      <c r="T64" s="125">
        <v>2.6283622474350787E-2</v>
      </c>
      <c r="U64" s="110">
        <f t="shared" si="3"/>
        <v>28128.797839103881</v>
      </c>
      <c r="V64" s="124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5">
        <f>MIN(S64, S64+(INDEX('Pace of change parameters'!$E$25:$I$25,1,$B$6)-S64)*(1-V64))</f>
        <v>3.4032931629007113E-2</v>
      </c>
      <c r="X64" s="125">
        <v>2.6283622474350787E-2</v>
      </c>
      <c r="Y64" s="101">
        <f t="shared" si="4"/>
        <v>28128.797839103881</v>
      </c>
      <c r="Z64" s="90">
        <v>0</v>
      </c>
      <c r="AA64" s="92">
        <f t="shared" si="7"/>
        <v>29555.96562162038</v>
      </c>
      <c r="AB64" s="92">
        <f>IF(INDEX('Pace of change parameters'!$E$27:$I$27,1,$B$6)=1,MAX(AA64,Y64),Y64)</f>
        <v>28128.797839103881</v>
      </c>
      <c r="AC64" s="90">
        <f t="shared" si="5"/>
        <v>3.4032931629007113E-2</v>
      </c>
      <c r="AD64" s="136">
        <v>2.6283622474350787E-2</v>
      </c>
      <c r="AE64" s="50">
        <v>28129</v>
      </c>
      <c r="AF64" s="50">
        <v>128.8676658031824</v>
      </c>
      <c r="AG64" s="15">
        <f t="shared" si="10"/>
        <v>3.4040363195235734E-2</v>
      </c>
      <c r="AH64" s="15">
        <f t="shared" si="10"/>
        <v>2.6290998346507832E-2</v>
      </c>
      <c r="AI64" s="50"/>
      <c r="AJ64" s="50">
        <v>29555.96562162038</v>
      </c>
      <c r="AK64" s="50">
        <v>135.40503751350292</v>
      </c>
      <c r="AL64" s="15">
        <f t="shared" si="8"/>
        <v>-4.8280121850478364E-2</v>
      </c>
      <c r="AM64" s="52">
        <f t="shared" si="8"/>
        <v>-4.8280121850478364E-2</v>
      </c>
    </row>
    <row r="65" spans="1:39" x14ac:dyDescent="0.2">
      <c r="A65" s="178" t="s">
        <v>177</v>
      </c>
      <c r="B65" s="178" t="s">
        <v>178</v>
      </c>
      <c r="D65" s="61">
        <v>39232</v>
      </c>
      <c r="E65" s="66">
        <v>140.76871809886688</v>
      </c>
      <c r="F65" s="49"/>
      <c r="G65" s="81">
        <v>41216.495393264282</v>
      </c>
      <c r="H65" s="74">
        <v>146.9365139249164</v>
      </c>
      <c r="I65" s="83"/>
      <c r="J65" s="96">
        <f t="shared" si="9"/>
        <v>-4.8148086690276815E-2</v>
      </c>
      <c r="K65" s="119">
        <f t="shared" si="9"/>
        <v>-4.1975923215390898E-2</v>
      </c>
      <c r="L65" s="96">
        <v>2.6513412695833516E-2</v>
      </c>
      <c r="M65" s="90">
        <f>INDEX('Pace of change parameters'!$E$20:$I$20,1,$B$6)</f>
        <v>1.9900000000000001E-2</v>
      </c>
      <c r="N65" s="101">
        <f>IF(INDEX('Pace of change parameters'!$E$28:$I$28,1,$B$6)=1,(1+L65)*D65,D65)</f>
        <v>40272.174206882941</v>
      </c>
      <c r="O65" s="87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0.98898842167086987</v>
      </c>
      <c r="P65" s="51">
        <v>3.2962769590100471E-2</v>
      </c>
      <c r="Q65" s="51">
        <v>2.6307806283980772E-2</v>
      </c>
      <c r="R65" s="9">
        <f>IF(INDEX('Pace of change parameters'!$E$29:$I$29,1,$B$6)=1,D65*(1+P65),D65)</f>
        <v>40525.195376558819</v>
      </c>
      <c r="S65" s="96">
        <f>IF(P65&lt;INDEX('Pace of change parameters'!$E$22:$I$22,1,$B$6),INDEX('Pace of change parameters'!$E$22:$I$22,1,$B$6),P65)</f>
        <v>3.2962769590100471E-2</v>
      </c>
      <c r="T65" s="125">
        <v>2.6307806283980772E-2</v>
      </c>
      <c r="U65" s="110">
        <f t="shared" si="3"/>
        <v>40525.195376558819</v>
      </c>
      <c r="V65" s="124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5">
        <f>MIN(S65, S65+(INDEX('Pace of change parameters'!$E$25:$I$25,1,$B$6)-S65)*(1-V65))</f>
        <v>3.2962769590100471E-2</v>
      </c>
      <c r="X65" s="125">
        <v>2.6307806283980772E-2</v>
      </c>
      <c r="Y65" s="101">
        <f t="shared" si="4"/>
        <v>40525.195376558819</v>
      </c>
      <c r="Z65" s="90">
        <v>0</v>
      </c>
      <c r="AA65" s="92">
        <f t="shared" si="7"/>
        <v>42595.742899607401</v>
      </c>
      <c r="AB65" s="92">
        <f>IF(INDEX('Pace of change parameters'!$E$27:$I$27,1,$B$6)=1,MAX(AA65,Y65),Y65)</f>
        <v>40525.195376558819</v>
      </c>
      <c r="AC65" s="90">
        <f t="shared" si="5"/>
        <v>3.2962769590100471E-2</v>
      </c>
      <c r="AD65" s="136">
        <v>2.6307806283980772E-2</v>
      </c>
      <c r="AE65" s="50">
        <v>40525</v>
      </c>
      <c r="AF65" s="50">
        <v>144.47133774940883</v>
      </c>
      <c r="AG65" s="15">
        <f t="shared" si="10"/>
        <v>3.2957789559543205E-2</v>
      </c>
      <c r="AH65" s="15">
        <f t="shared" si="10"/>
        <v>2.6302858337755586E-2</v>
      </c>
      <c r="AI65" s="50"/>
      <c r="AJ65" s="50">
        <v>42595.742899607401</v>
      </c>
      <c r="AK65" s="50">
        <v>151.85352150860371</v>
      </c>
      <c r="AL65" s="15">
        <f t="shared" si="8"/>
        <v>-4.8613846329382482E-2</v>
      </c>
      <c r="AM65" s="52">
        <f t="shared" si="8"/>
        <v>-4.8613846329382704E-2</v>
      </c>
    </row>
    <row r="66" spans="1:39" x14ac:dyDescent="0.2">
      <c r="A66" s="178" t="s">
        <v>179</v>
      </c>
      <c r="B66" s="178" t="s">
        <v>180</v>
      </c>
      <c r="D66" s="61">
        <v>46049</v>
      </c>
      <c r="E66" s="66">
        <v>123.34395803932864</v>
      </c>
      <c r="F66" s="49"/>
      <c r="G66" s="81">
        <v>48285.754488512262</v>
      </c>
      <c r="H66" s="74">
        <v>128.75434287295184</v>
      </c>
      <c r="I66" s="83"/>
      <c r="J66" s="96">
        <f t="shared" si="9"/>
        <v>-4.632327924055557E-2</v>
      </c>
      <c r="K66" s="119">
        <f t="shared" si="9"/>
        <v>-4.2020989062573899E-2</v>
      </c>
      <c r="L66" s="96">
        <v>2.4501041062457096E-2</v>
      </c>
      <c r="M66" s="90">
        <f>INDEX('Pace of change parameters'!$E$20:$I$20,1,$B$6)</f>
        <v>1.9900000000000001E-2</v>
      </c>
      <c r="N66" s="101">
        <f>IF(INDEX('Pace of change parameters'!$E$28:$I$28,1,$B$6)=1,(1+L66)*D66,D66)</f>
        <v>47177.248439885087</v>
      </c>
      <c r="O66" s="87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0.98947300067283761</v>
      </c>
      <c r="P66" s="51">
        <v>3.0940908495367125E-2</v>
      </c>
      <c r="Q66" s="51">
        <v>2.6310945944977737E-2</v>
      </c>
      <c r="R66" s="9">
        <f>IF(INDEX('Pace of change parameters'!$E$29:$I$29,1,$B$6)=1,D66*(1+P66),D66)</f>
        <v>47473.797895303163</v>
      </c>
      <c r="S66" s="96">
        <f>IF(P66&lt;INDEX('Pace of change parameters'!$E$22:$I$22,1,$B$6),INDEX('Pace of change parameters'!$E$22:$I$22,1,$B$6),P66)</f>
        <v>3.0940908495367125E-2</v>
      </c>
      <c r="T66" s="125">
        <v>2.6310945944977737E-2</v>
      </c>
      <c r="U66" s="110">
        <f t="shared" si="3"/>
        <v>47473.797895303163</v>
      </c>
      <c r="V66" s="124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5">
        <f>MIN(S66, S66+(INDEX('Pace of change parameters'!$E$25:$I$25,1,$B$6)-S66)*(1-V66))</f>
        <v>3.0940908495367125E-2</v>
      </c>
      <c r="X66" s="125">
        <v>2.6310945944977737E-2</v>
      </c>
      <c r="Y66" s="101">
        <f t="shared" si="4"/>
        <v>47473.797895303163</v>
      </c>
      <c r="Z66" s="90">
        <v>0</v>
      </c>
      <c r="AA66" s="92">
        <f t="shared" si="7"/>
        <v>49901.564028715438</v>
      </c>
      <c r="AB66" s="92">
        <f>IF(INDEX('Pace of change parameters'!$E$27:$I$27,1,$B$6)=1,MAX(AA66,Y66),Y66)</f>
        <v>47473.797895303163</v>
      </c>
      <c r="AC66" s="90">
        <f t="shared" si="5"/>
        <v>3.0940908495367125E-2</v>
      </c>
      <c r="AD66" s="136">
        <v>2.6310945944977737E-2</v>
      </c>
      <c r="AE66" s="50">
        <v>47474</v>
      </c>
      <c r="AF66" s="50">
        <v>126.58979316569953</v>
      </c>
      <c r="AG66" s="15">
        <f t="shared" si="10"/>
        <v>3.094529740059504E-2</v>
      </c>
      <c r="AH66" s="15">
        <f t="shared" si="10"/>
        <v>2.6315315139602946E-2</v>
      </c>
      <c r="AI66" s="50"/>
      <c r="AJ66" s="50">
        <v>49901.564028715438</v>
      </c>
      <c r="AK66" s="50">
        <v>133.06291167881366</v>
      </c>
      <c r="AL66" s="15">
        <f t="shared" si="8"/>
        <v>-4.8647052972498384E-2</v>
      </c>
      <c r="AM66" s="52">
        <f t="shared" si="8"/>
        <v>-4.8647052972498495E-2</v>
      </c>
    </row>
    <row r="67" spans="1:39" x14ac:dyDescent="0.2">
      <c r="A67" s="178" t="s">
        <v>181</v>
      </c>
      <c r="B67" s="178" t="s">
        <v>182</v>
      </c>
      <c r="D67" s="61">
        <v>27603</v>
      </c>
      <c r="E67" s="66">
        <v>162.75822459681984</v>
      </c>
      <c r="F67" s="49"/>
      <c r="G67" s="81">
        <v>23340.705280793631</v>
      </c>
      <c r="H67" s="74">
        <v>137.43430337659717</v>
      </c>
      <c r="I67" s="83"/>
      <c r="J67" s="96">
        <f t="shared" si="9"/>
        <v>0.18261207910943833</v>
      </c>
      <c r="K67" s="119">
        <f t="shared" si="9"/>
        <v>0.18426201172519585</v>
      </c>
      <c r="L67" s="96">
        <v>2.1322923293729978E-2</v>
      </c>
      <c r="M67" s="90">
        <f>INDEX('Pace of change parameters'!$E$20:$I$20,1,$B$6)</f>
        <v>1.9900000000000001E-2</v>
      </c>
      <c r="N67" s="101">
        <f>IF(INDEX('Pace of change parameters'!$E$28:$I$28,1,$B$6)=1,(1+L67)*D67,D67)</f>
        <v>28191.576651676827</v>
      </c>
      <c r="O67" s="87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1">
        <v>2.1322923293729978E-2</v>
      </c>
      <c r="Q67" s="51">
        <v>1.9900000000000029E-2</v>
      </c>
      <c r="R67" s="9">
        <f>IF(INDEX('Pace of change parameters'!$E$29:$I$29,1,$B$6)=1,D67*(1+P67),D67)</f>
        <v>28191.576651676827</v>
      </c>
      <c r="S67" s="96">
        <f>IF(P67&lt;INDEX('Pace of change parameters'!$E$22:$I$22,1,$B$6),INDEX('Pace of change parameters'!$E$22:$I$22,1,$B$6),P67)</f>
        <v>2.1322923293729978E-2</v>
      </c>
      <c r="T67" s="125">
        <v>1.9900000000000029E-2</v>
      </c>
      <c r="U67" s="110">
        <f t="shared" si="3"/>
        <v>28191.576651676827</v>
      </c>
      <c r="V67" s="124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0</v>
      </c>
      <c r="W67" s="125">
        <f>MIN(S67, S67+(INDEX('Pace of change parameters'!$E$25:$I$25,1,$B$6)-S67)*(1-V67))</f>
        <v>0.01</v>
      </c>
      <c r="X67" s="125">
        <v>8.5928519825713146E-3</v>
      </c>
      <c r="Y67" s="101">
        <f t="shared" si="4"/>
        <v>27879.03</v>
      </c>
      <c r="Z67" s="90">
        <v>0</v>
      </c>
      <c r="AA67" s="92">
        <f t="shared" si="7"/>
        <v>24121.766582771415</v>
      </c>
      <c r="AB67" s="92">
        <f>IF(INDEX('Pace of change parameters'!$E$27:$I$27,1,$B$6)=1,MAX(AA67,Y67),Y67)</f>
        <v>27879.03</v>
      </c>
      <c r="AC67" s="90">
        <f t="shared" si="5"/>
        <v>1.0000000000000009E-2</v>
      </c>
      <c r="AD67" s="136">
        <v>8.5928519825713146E-3</v>
      </c>
      <c r="AE67" s="50">
        <v>27879</v>
      </c>
      <c r="AF67" s="50">
        <v>164.1566052842887</v>
      </c>
      <c r="AG67" s="15">
        <f t="shared" si="10"/>
        <v>9.9989131616129434E-3</v>
      </c>
      <c r="AH67" s="15">
        <f t="shared" si="10"/>
        <v>8.5917666583847918E-3</v>
      </c>
      <c r="AI67" s="50"/>
      <c r="AJ67" s="50">
        <v>24121.766582771415</v>
      </c>
      <c r="AK67" s="50">
        <v>142.03333389604191</v>
      </c>
      <c r="AL67" s="15">
        <f t="shared" si="8"/>
        <v>0.15576112157192212</v>
      </c>
      <c r="AM67" s="52">
        <f t="shared" si="8"/>
        <v>0.15576112157192212</v>
      </c>
    </row>
    <row r="68" spans="1:39" x14ac:dyDescent="0.2">
      <c r="A68" s="178" t="s">
        <v>183</v>
      </c>
      <c r="B68" s="178" t="s">
        <v>184</v>
      </c>
      <c r="D68" s="61">
        <v>25281</v>
      </c>
      <c r="E68" s="66">
        <v>130.37393545573721</v>
      </c>
      <c r="F68" s="49"/>
      <c r="G68" s="81">
        <v>25318.019085358232</v>
      </c>
      <c r="H68" s="74">
        <v>129.71930887516098</v>
      </c>
      <c r="I68" s="83"/>
      <c r="J68" s="96">
        <f t="shared" si="9"/>
        <v>-1.4621635773882646E-3</v>
      </c>
      <c r="K68" s="119">
        <f t="shared" si="9"/>
        <v>5.0464852630862644E-3</v>
      </c>
      <c r="L68" s="96">
        <v>2.6547891256862188E-2</v>
      </c>
      <c r="M68" s="90">
        <f>INDEX('Pace of change parameters'!$E$20:$I$20,1,$B$6)</f>
        <v>1.9900000000000001E-2</v>
      </c>
      <c r="N68" s="101">
        <f>IF(INDEX('Pace of change parameters'!$E$28:$I$28,1,$B$6)=1,(1+L68)*D68,D68)</f>
        <v>25952.157238864733</v>
      </c>
      <c r="O68" s="87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0.48337112620337352</v>
      </c>
      <c r="P68" s="51">
        <v>2.970014010566624E-2</v>
      </c>
      <c r="Q68" s="51">
        <v>2.3031834986245947E-2</v>
      </c>
      <c r="R68" s="9">
        <f>IF(INDEX('Pace of change parameters'!$E$29:$I$29,1,$B$6)=1,D68*(1+P68),D68)</f>
        <v>26031.849242011347</v>
      </c>
      <c r="S68" s="96">
        <f>IF(P68&lt;INDEX('Pace of change parameters'!$E$22:$I$22,1,$B$6),INDEX('Pace of change parameters'!$E$22:$I$22,1,$B$6),P68)</f>
        <v>2.970014010566624E-2</v>
      </c>
      <c r="T68" s="125">
        <v>2.3031834986245947E-2</v>
      </c>
      <c r="U68" s="110">
        <f t="shared" si="3"/>
        <v>26031.849242011347</v>
      </c>
      <c r="V68" s="124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5">
        <f>MIN(S68, S68+(INDEX('Pace of change parameters'!$E$25:$I$25,1,$B$6)-S68)*(1-V68))</f>
        <v>2.970014010566624E-2</v>
      </c>
      <c r="X68" s="125">
        <v>2.3031834986245947E-2</v>
      </c>
      <c r="Y68" s="101">
        <f t="shared" si="4"/>
        <v>26031.849242011347</v>
      </c>
      <c r="Z68" s="90">
        <v>0</v>
      </c>
      <c r="AA68" s="92">
        <f t="shared" si="7"/>
        <v>26165.248194865064</v>
      </c>
      <c r="AB68" s="92">
        <f>IF(INDEX('Pace of change parameters'!$E$27:$I$27,1,$B$6)=1,MAX(AA68,Y68),Y68)</f>
        <v>26031.849242011347</v>
      </c>
      <c r="AC68" s="90">
        <f t="shared" si="5"/>
        <v>2.970014010566624E-2</v>
      </c>
      <c r="AD68" s="136">
        <v>2.3031834986245947E-2</v>
      </c>
      <c r="AE68" s="50">
        <v>26032</v>
      </c>
      <c r="AF68" s="50">
        <v>133.37745884673387</v>
      </c>
      <c r="AG68" s="15">
        <f t="shared" si="10"/>
        <v>2.9706103397808548E-2</v>
      </c>
      <c r="AH68" s="15">
        <f t="shared" si="10"/>
        <v>2.3037759660299306E-2</v>
      </c>
      <c r="AI68" s="50"/>
      <c r="AJ68" s="50">
        <v>26165.248194865064</v>
      </c>
      <c r="AK68" s="50">
        <v>134.06016880474772</v>
      </c>
      <c r="AL68" s="15">
        <f t="shared" si="8"/>
        <v>-5.0925637652163847E-3</v>
      </c>
      <c r="AM68" s="52">
        <f t="shared" si="8"/>
        <v>-5.0925637652163847E-3</v>
      </c>
    </row>
    <row r="69" spans="1:39" x14ac:dyDescent="0.2">
      <c r="A69" s="178" t="s">
        <v>185</v>
      </c>
      <c r="B69" s="178" t="s">
        <v>186</v>
      </c>
      <c r="D69" s="61">
        <v>22543</v>
      </c>
      <c r="E69" s="66">
        <v>129.42936003386126</v>
      </c>
      <c r="F69" s="49"/>
      <c r="G69" s="81">
        <v>23641.883321463054</v>
      </c>
      <c r="H69" s="74">
        <v>135.1021972956394</v>
      </c>
      <c r="I69" s="83"/>
      <c r="J69" s="96">
        <f t="shared" si="9"/>
        <v>-4.6480363113265311E-2</v>
      </c>
      <c r="K69" s="119">
        <f t="shared" si="9"/>
        <v>-4.1989230192640559E-2</v>
      </c>
      <c r="L69" s="96">
        <v>2.4703788289773154E-2</v>
      </c>
      <c r="M69" s="90">
        <f>INDEX('Pace of change parameters'!$E$20:$I$20,1,$B$6)</f>
        <v>1.9900000000000001E-2</v>
      </c>
      <c r="N69" s="101">
        <f>IF(INDEX('Pace of change parameters'!$E$28:$I$28,1,$B$6)=1,(1+L69)*D69,D69)</f>
        <v>23099.897499416355</v>
      </c>
      <c r="O69" s="87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0.98913150744774803</v>
      </c>
      <c r="P69" s="51">
        <v>3.1142707154924398E-2</v>
      </c>
      <c r="Q69" s="51">
        <v>2.630873335847439E-2</v>
      </c>
      <c r="R69" s="9">
        <f>IF(INDEX('Pace of change parameters'!$E$29:$I$29,1,$B$6)=1,D69*(1+P69),D69)</f>
        <v>23245.050047393459</v>
      </c>
      <c r="S69" s="96">
        <f>IF(P69&lt;INDEX('Pace of change parameters'!$E$22:$I$22,1,$B$6),INDEX('Pace of change parameters'!$E$22:$I$22,1,$B$6),P69)</f>
        <v>3.1142707154924398E-2</v>
      </c>
      <c r="T69" s="125">
        <v>2.630873335847439E-2</v>
      </c>
      <c r="U69" s="110">
        <f t="shared" si="3"/>
        <v>23245.050047393459</v>
      </c>
      <c r="V69" s="124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5">
        <f>MIN(S69, S69+(INDEX('Pace of change parameters'!$E$25:$I$25,1,$B$6)-S69)*(1-V69))</f>
        <v>3.1142707154924398E-2</v>
      </c>
      <c r="X69" s="125">
        <v>2.630873335847439E-2</v>
      </c>
      <c r="Y69" s="101">
        <f t="shared" si="4"/>
        <v>23245.050047393459</v>
      </c>
      <c r="Z69" s="90">
        <v>0</v>
      </c>
      <c r="AA69" s="92">
        <f t="shared" si="7"/>
        <v>24433.023089782895</v>
      </c>
      <c r="AB69" s="92">
        <f>IF(INDEX('Pace of change parameters'!$E$27:$I$27,1,$B$6)=1,MAX(AA69,Y69),Y69)</f>
        <v>23245.050047393459</v>
      </c>
      <c r="AC69" s="90">
        <f t="shared" si="5"/>
        <v>3.1142707154924398E-2</v>
      </c>
      <c r="AD69" s="136">
        <v>2.630873335847439E-2</v>
      </c>
      <c r="AE69" s="50">
        <v>23245</v>
      </c>
      <c r="AF69" s="50">
        <v>132.83419655853348</v>
      </c>
      <c r="AG69" s="15">
        <f t="shared" si="10"/>
        <v>3.114048706915673E-2</v>
      </c>
      <c r="AH69" s="15">
        <f t="shared" si="10"/>
        <v>2.6306523680418747E-2</v>
      </c>
      <c r="AI69" s="50"/>
      <c r="AJ69" s="50">
        <v>24433.023089782895</v>
      </c>
      <c r="AK69" s="50">
        <v>139.62318742212983</v>
      </c>
      <c r="AL69" s="15">
        <f t="shared" si="8"/>
        <v>-4.8623663368111303E-2</v>
      </c>
      <c r="AM69" s="52">
        <f t="shared" si="8"/>
        <v>-4.8623663368111303E-2</v>
      </c>
    </row>
    <row r="70" spans="1:39" x14ac:dyDescent="0.2">
      <c r="A70" s="178" t="s">
        <v>187</v>
      </c>
      <c r="B70" s="178" t="s">
        <v>188</v>
      </c>
      <c r="D70" s="61">
        <v>37139</v>
      </c>
      <c r="E70" s="66">
        <v>141.70489294137525</v>
      </c>
      <c r="F70" s="49"/>
      <c r="G70" s="81">
        <v>35665.100369702886</v>
      </c>
      <c r="H70" s="74">
        <v>135.5852327400487</v>
      </c>
      <c r="I70" s="83"/>
      <c r="J70" s="96">
        <f t="shared" si="9"/>
        <v>4.1326103530306524E-2</v>
      </c>
      <c r="K70" s="119">
        <f t="shared" si="9"/>
        <v>4.5135152830835912E-2</v>
      </c>
      <c r="L70" s="96">
        <v>2.3630675115546618E-2</v>
      </c>
      <c r="M70" s="90">
        <f>INDEX('Pace of change parameters'!$E$20:$I$20,1,$B$6)</f>
        <v>1.9900000000000001E-2</v>
      </c>
      <c r="N70" s="101">
        <f>IF(INDEX('Pace of change parameters'!$E$28:$I$28,1,$B$6)=1,(1+L70)*D70,D70)</f>
        <v>38016.619643116283</v>
      </c>
      <c r="O70" s="87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5.2310184614667646E-2</v>
      </c>
      <c r="P70" s="51">
        <v>2.3970840501826629E-2</v>
      </c>
      <c r="Q70" s="51">
        <v>2.0238925635877258E-2</v>
      </c>
      <c r="R70" s="9">
        <f>IF(INDEX('Pace of change parameters'!$E$29:$I$29,1,$B$6)=1,D70*(1+P70),D70)</f>
        <v>38029.253045397338</v>
      </c>
      <c r="S70" s="96">
        <f>IF(P70&lt;INDEX('Pace of change parameters'!$E$22:$I$22,1,$B$6),INDEX('Pace of change parameters'!$E$22:$I$22,1,$B$6),P70)</f>
        <v>2.3970840501826629E-2</v>
      </c>
      <c r="T70" s="125">
        <v>2.0238925635877258E-2</v>
      </c>
      <c r="U70" s="110">
        <f t="shared" si="3"/>
        <v>38029.253045397338</v>
      </c>
      <c r="V70" s="124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5">
        <f>MIN(S70, S70+(INDEX('Pace of change parameters'!$E$25:$I$25,1,$B$6)-S70)*(1-V70))</f>
        <v>2.3970840501826629E-2</v>
      </c>
      <c r="X70" s="125">
        <v>2.0238925635877258E-2</v>
      </c>
      <c r="Y70" s="101">
        <f t="shared" si="4"/>
        <v>38029.253045397338</v>
      </c>
      <c r="Z70" s="90">
        <v>0</v>
      </c>
      <c r="AA70" s="92">
        <f t="shared" si="7"/>
        <v>36858.578861239766</v>
      </c>
      <c r="AB70" s="92">
        <f>IF(INDEX('Pace of change parameters'!$E$27:$I$27,1,$B$6)=1,MAX(AA70,Y70),Y70)</f>
        <v>38029.253045397338</v>
      </c>
      <c r="AC70" s="90">
        <f t="shared" si="5"/>
        <v>2.3970840501826629E-2</v>
      </c>
      <c r="AD70" s="136">
        <v>2.0238925635877258E-2</v>
      </c>
      <c r="AE70" s="50">
        <v>38029</v>
      </c>
      <c r="AF70" s="50">
        <v>144.57188574888809</v>
      </c>
      <c r="AG70" s="15">
        <f t="shared" si="10"/>
        <v>2.3964027033576585E-2</v>
      </c>
      <c r="AH70" s="15">
        <f t="shared" si="10"/>
        <v>2.023213699966564E-2</v>
      </c>
      <c r="AI70" s="50"/>
      <c r="AJ70" s="50">
        <v>36858.578861239766</v>
      </c>
      <c r="AK70" s="50">
        <v>140.12238691507898</v>
      </c>
      <c r="AL70" s="15">
        <f t="shared" si="8"/>
        <v>3.1754375098575593E-2</v>
      </c>
      <c r="AM70" s="52">
        <f t="shared" si="8"/>
        <v>3.1754375098575371E-2</v>
      </c>
    </row>
    <row r="71" spans="1:39" x14ac:dyDescent="0.2">
      <c r="A71" s="178" t="s">
        <v>189</v>
      </c>
      <c r="B71" s="178" t="s">
        <v>190</v>
      </c>
      <c r="D71" s="61">
        <v>16472</v>
      </c>
      <c r="E71" s="66">
        <v>138.02730764622274</v>
      </c>
      <c r="F71" s="49"/>
      <c r="G71" s="81">
        <v>16426.500544144856</v>
      </c>
      <c r="H71" s="74">
        <v>137.49348642954581</v>
      </c>
      <c r="I71" s="83"/>
      <c r="J71" s="96">
        <f t="shared" si="9"/>
        <v>2.7698812496836922E-3</v>
      </c>
      <c r="K71" s="119">
        <f t="shared" si="9"/>
        <v>3.8825200417800243E-3</v>
      </c>
      <c r="L71" s="96">
        <v>2.1031645779632901E-2</v>
      </c>
      <c r="M71" s="90">
        <f>INDEX('Pace of change parameters'!$E$20:$I$20,1,$B$6)</f>
        <v>1.9900000000000001E-2</v>
      </c>
      <c r="N71" s="101">
        <f>IF(INDEX('Pace of change parameters'!$E$28:$I$28,1,$B$6)=1,(1+L71)*D71,D71)</f>
        <v>16818.433269282112</v>
      </c>
      <c r="O71" s="87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0.49588688127118258</v>
      </c>
      <c r="P71" s="51">
        <v>2.4248137197153019E-2</v>
      </c>
      <c r="Q71" s="51">
        <v>2.3112926465392647E-2</v>
      </c>
      <c r="R71" s="9">
        <f>IF(INDEX('Pace of change parameters'!$E$29:$I$29,1,$B$6)=1,D71*(1+P71),D71)</f>
        <v>16871.415315911505</v>
      </c>
      <c r="S71" s="96">
        <f>IF(P71&lt;INDEX('Pace of change parameters'!$E$22:$I$22,1,$B$6),INDEX('Pace of change parameters'!$E$22:$I$22,1,$B$6),P71)</f>
        <v>2.4248137197153019E-2</v>
      </c>
      <c r="T71" s="125">
        <v>2.3112926465392647E-2</v>
      </c>
      <c r="U71" s="110">
        <f t="shared" si="3"/>
        <v>16871.415315911505</v>
      </c>
      <c r="V71" s="124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5">
        <f>MIN(S71, S71+(INDEX('Pace of change parameters'!$E$25:$I$25,1,$B$6)-S71)*(1-V71))</f>
        <v>2.4248137197153019E-2</v>
      </c>
      <c r="X71" s="125">
        <v>2.3112926465392647E-2</v>
      </c>
      <c r="Y71" s="101">
        <f t="shared" si="4"/>
        <v>16871.415315911505</v>
      </c>
      <c r="Z71" s="90">
        <v>0</v>
      </c>
      <c r="AA71" s="92">
        <f t="shared" si="7"/>
        <v>16976.188471206173</v>
      </c>
      <c r="AB71" s="92">
        <f>IF(INDEX('Pace of change parameters'!$E$27:$I$27,1,$B$6)=1,MAX(AA71,Y71),Y71)</f>
        <v>16871.415315911505</v>
      </c>
      <c r="AC71" s="90">
        <f t="shared" si="5"/>
        <v>2.4248137197153019E-2</v>
      </c>
      <c r="AD71" s="136">
        <v>2.3112926465392647E-2</v>
      </c>
      <c r="AE71" s="50">
        <v>16871</v>
      </c>
      <c r="AF71" s="50">
        <v>141.21404637092323</v>
      </c>
      <c r="AG71" s="15">
        <f t="shared" si="10"/>
        <v>2.4222923749392944E-2</v>
      </c>
      <c r="AH71" s="15">
        <f t="shared" si="10"/>
        <v>2.3087740962595582E-2</v>
      </c>
      <c r="AI71" s="50"/>
      <c r="AJ71" s="50">
        <v>16976.188471206173</v>
      </c>
      <c r="AK71" s="50">
        <v>142.09449742009608</v>
      </c>
      <c r="AL71" s="15">
        <f t="shared" si="8"/>
        <v>-6.1962360623284418E-3</v>
      </c>
      <c r="AM71" s="52">
        <f t="shared" si="8"/>
        <v>-6.1962360623285528E-3</v>
      </c>
    </row>
    <row r="72" spans="1:39" x14ac:dyDescent="0.2">
      <c r="A72" s="178" t="s">
        <v>191</v>
      </c>
      <c r="B72" s="178" t="s">
        <v>192</v>
      </c>
      <c r="D72" s="61">
        <v>77591</v>
      </c>
      <c r="E72" s="66">
        <v>130.4270379435618</v>
      </c>
      <c r="F72" s="49"/>
      <c r="G72" s="81">
        <v>79019.621053455296</v>
      </c>
      <c r="H72" s="74">
        <v>132.17888942318839</v>
      </c>
      <c r="I72" s="83"/>
      <c r="J72" s="96">
        <f t="shared" si="9"/>
        <v>-1.8079320482805916E-2</v>
      </c>
      <c r="K72" s="119">
        <f t="shared" si="9"/>
        <v>-1.3253640481255768E-2</v>
      </c>
      <c r="L72" s="96">
        <v>2.4912330564217156E-2</v>
      </c>
      <c r="M72" s="90">
        <f>INDEX('Pace of change parameters'!$E$20:$I$20,1,$B$6)</f>
        <v>1.9900000000000001E-2</v>
      </c>
      <c r="N72" s="101">
        <f>IF(INDEX('Pace of change parameters'!$E$28:$I$28,1,$B$6)=1,(1+L72)*D72,D72)</f>
        <v>79523.972640808177</v>
      </c>
      <c r="O72" s="87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0.68014667184145994</v>
      </c>
      <c r="P72" s="51">
        <v>2.9340761442744334E-2</v>
      </c>
      <c r="Q72" s="51">
        <v>2.4306773651092017E-2</v>
      </c>
      <c r="R72" s="9">
        <f>IF(INDEX('Pace of change parameters'!$E$29:$I$29,1,$B$6)=1,D72*(1+P72),D72)</f>
        <v>79867.579021103971</v>
      </c>
      <c r="S72" s="96">
        <f>IF(P72&lt;INDEX('Pace of change parameters'!$E$22:$I$22,1,$B$6),INDEX('Pace of change parameters'!$E$22:$I$22,1,$B$6),P72)</f>
        <v>2.9340761442744334E-2</v>
      </c>
      <c r="T72" s="125">
        <v>2.4306773651092017E-2</v>
      </c>
      <c r="U72" s="110">
        <f t="shared" si="3"/>
        <v>79867.579021103971</v>
      </c>
      <c r="V72" s="124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5">
        <f>MIN(S72, S72+(INDEX('Pace of change parameters'!$E$25:$I$25,1,$B$6)-S72)*(1-V72))</f>
        <v>2.9340761442744334E-2</v>
      </c>
      <c r="X72" s="125">
        <v>2.4306773651092017E-2</v>
      </c>
      <c r="Y72" s="101">
        <f t="shared" si="4"/>
        <v>79867.579021103971</v>
      </c>
      <c r="Z72" s="90">
        <v>0</v>
      </c>
      <c r="AA72" s="92">
        <f t="shared" si="7"/>
        <v>81663.892824993818</v>
      </c>
      <c r="AB72" s="92">
        <f>IF(INDEX('Pace of change parameters'!$E$27:$I$27,1,$B$6)=1,MAX(AA72,Y72),Y72)</f>
        <v>79867.579021103971</v>
      </c>
      <c r="AC72" s="90">
        <f t="shared" si="5"/>
        <v>2.9340761442744334E-2</v>
      </c>
      <c r="AD72" s="136">
        <v>2.4306773651092017E-2</v>
      </c>
      <c r="AE72" s="50">
        <v>79868</v>
      </c>
      <c r="AF72" s="50">
        <v>133.59800261899119</v>
      </c>
      <c r="AG72" s="15">
        <f t="shared" si="10"/>
        <v>2.9346187057777362E-2</v>
      </c>
      <c r="AH72" s="15">
        <f t="shared" si="10"/>
        <v>2.4312172732171788E-2</v>
      </c>
      <c r="AI72" s="50"/>
      <c r="AJ72" s="50">
        <v>81663.892824993818</v>
      </c>
      <c r="AK72" s="50">
        <v>136.60205548543271</v>
      </c>
      <c r="AL72" s="15">
        <f t="shared" si="8"/>
        <v>-2.1991271330187856E-2</v>
      </c>
      <c r="AM72" s="52">
        <f t="shared" si="8"/>
        <v>-2.1991271330187856E-2</v>
      </c>
    </row>
    <row r="73" spans="1:39" x14ac:dyDescent="0.2">
      <c r="A73" s="178" t="s">
        <v>193</v>
      </c>
      <c r="B73" s="178" t="s">
        <v>194</v>
      </c>
      <c r="D73" s="61">
        <v>42065</v>
      </c>
      <c r="E73" s="66">
        <v>117.1998205619998</v>
      </c>
      <c r="F73" s="49"/>
      <c r="G73" s="81">
        <v>44163.298367653661</v>
      </c>
      <c r="H73" s="74">
        <v>122.32852259079291</v>
      </c>
      <c r="I73" s="83"/>
      <c r="J73" s="96">
        <f t="shared" si="9"/>
        <v>-4.7512265732183367E-2</v>
      </c>
      <c r="K73" s="119">
        <f t="shared" si="9"/>
        <v>-4.1925643506293131E-2</v>
      </c>
      <c r="L73" s="96">
        <v>2.5882015099192079E-2</v>
      </c>
      <c r="M73" s="90">
        <f>INDEX('Pace of change parameters'!$E$20:$I$20,1,$B$6)</f>
        <v>1.9900000000000001E-2</v>
      </c>
      <c r="N73" s="101">
        <f>IF(INDEX('Pace of change parameters'!$E$28:$I$28,1,$B$6)=1,(1+L73)*D73,D73)</f>
        <v>43153.726965147514</v>
      </c>
      <c r="O73" s="87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0.98844777963756059</v>
      </c>
      <c r="P73" s="51">
        <v>3.2323881614456873E-2</v>
      </c>
      <c r="Q73" s="51">
        <v>2.6304303382083782E-2</v>
      </c>
      <c r="R73" s="9">
        <f>IF(INDEX('Pace of change parameters'!$E$29:$I$29,1,$B$6)=1,D73*(1+P73),D73)</f>
        <v>43424.704080112126</v>
      </c>
      <c r="S73" s="96">
        <f>IF(P73&lt;INDEX('Pace of change parameters'!$E$22:$I$22,1,$B$6),INDEX('Pace of change parameters'!$E$22:$I$22,1,$B$6),P73)</f>
        <v>3.2323881614456873E-2</v>
      </c>
      <c r="T73" s="125">
        <v>2.6304303382083782E-2</v>
      </c>
      <c r="U73" s="110">
        <f t="shared" ref="U73:U136" si="11">D73*(1+S73)</f>
        <v>43424.704080112126</v>
      </c>
      <c r="V73" s="124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5">
        <f>MIN(S73, S73+(INDEX('Pace of change parameters'!$E$25:$I$25,1,$B$6)-S73)*(1-V73))</f>
        <v>3.2323881614456873E-2</v>
      </c>
      <c r="X73" s="125">
        <v>2.6304303382083782E-2</v>
      </c>
      <c r="Y73" s="101">
        <f t="shared" ref="Y73:Y136" si="12">D73*(1+W73)</f>
        <v>43424.704080112126</v>
      </c>
      <c r="Z73" s="90">
        <v>0</v>
      </c>
      <c r="AA73" s="92">
        <f t="shared" si="7"/>
        <v>45641.156166194873</v>
      </c>
      <c r="AB73" s="92">
        <f>IF(INDEX('Pace of change parameters'!$E$27:$I$27,1,$B$6)=1,MAX(AA73,Y73),Y73)</f>
        <v>43424.704080112126</v>
      </c>
      <c r="AC73" s="90">
        <f t="shared" ref="AC73:AC136" si="13">AB73/D73-1</f>
        <v>3.2323881614456873E-2</v>
      </c>
      <c r="AD73" s="136">
        <v>2.6304303382083782E-2</v>
      </c>
      <c r="AE73" s="50">
        <v>43425</v>
      </c>
      <c r="AF73" s="50">
        <v>120.28349987092253</v>
      </c>
      <c r="AG73" s="15">
        <f t="shared" ref="AG73:AH104" si="14">AE73/D73 - 1</f>
        <v>3.2330916438844559E-2</v>
      </c>
      <c r="AH73" s="15">
        <f t="shared" si="14"/>
        <v>2.6311297185744653E-2</v>
      </c>
      <c r="AI73" s="50"/>
      <c r="AJ73" s="50">
        <v>45641.156166194873</v>
      </c>
      <c r="AK73" s="50">
        <v>126.42206106678771</v>
      </c>
      <c r="AL73" s="15">
        <f t="shared" si="8"/>
        <v>-4.8556091745903585E-2</v>
      </c>
      <c r="AM73" s="52">
        <f t="shared" si="8"/>
        <v>-4.8556091745903696E-2</v>
      </c>
    </row>
    <row r="74" spans="1:39" x14ac:dyDescent="0.2">
      <c r="A74" s="178" t="s">
        <v>195</v>
      </c>
      <c r="B74" s="178" t="s">
        <v>196</v>
      </c>
      <c r="D74" s="61">
        <v>56883</v>
      </c>
      <c r="E74" s="66">
        <v>154.15795274316665</v>
      </c>
      <c r="F74" s="49"/>
      <c r="G74" s="81">
        <v>49833.643242937396</v>
      </c>
      <c r="H74" s="74">
        <v>134.35870268493113</v>
      </c>
      <c r="I74" s="83"/>
      <c r="J74" s="96">
        <f t="shared" si="9"/>
        <v>0.14145778430642153</v>
      </c>
      <c r="K74" s="119">
        <f t="shared" si="9"/>
        <v>0.14736112855052208</v>
      </c>
      <c r="L74" s="96">
        <v>2.5174676713704658E-2</v>
      </c>
      <c r="M74" s="90">
        <f>INDEX('Pace of change parameters'!$E$20:$I$20,1,$B$6)</f>
        <v>1.9900000000000001E-2</v>
      </c>
      <c r="N74" s="101">
        <f>IF(INDEX('Pace of change parameters'!$E$28:$I$28,1,$B$6)=1,(1+L74)*D74,D74)</f>
        <v>58315.011135505665</v>
      </c>
      <c r="O74" s="87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1">
        <v>2.5174676713704658E-2</v>
      </c>
      <c r="Q74" s="51">
        <v>1.9900000000000029E-2</v>
      </c>
      <c r="R74" s="9">
        <f>IF(INDEX('Pace of change parameters'!$E$29:$I$29,1,$B$6)=1,D74*(1+P74),D74)</f>
        <v>58315.011135505665</v>
      </c>
      <c r="S74" s="96">
        <f>IF(P74&lt;INDEX('Pace of change parameters'!$E$22:$I$22,1,$B$6),INDEX('Pace of change parameters'!$E$22:$I$22,1,$B$6),P74)</f>
        <v>2.5174676713704658E-2</v>
      </c>
      <c r="T74" s="125">
        <v>1.9900000000000029E-2</v>
      </c>
      <c r="U74" s="110">
        <f t="shared" si="11"/>
        <v>58315.011135505665</v>
      </c>
      <c r="V74" s="124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0</v>
      </c>
      <c r="W74" s="125">
        <f>MIN(S74, S74+(INDEX('Pace of change parameters'!$E$25:$I$25,1,$B$6)-S74)*(1-V74))</f>
        <v>0.01</v>
      </c>
      <c r="X74" s="125">
        <v>4.8033992627294353E-3</v>
      </c>
      <c r="Y74" s="101">
        <f t="shared" si="12"/>
        <v>57451.83</v>
      </c>
      <c r="Z74" s="90">
        <v>0</v>
      </c>
      <c r="AA74" s="92">
        <f t="shared" ref="AA74:AA137" si="15">(1+Z74)*AJ74</f>
        <v>51501.25053266457</v>
      </c>
      <c r="AB74" s="92">
        <f>IF(INDEX('Pace of change parameters'!$E$27:$I$27,1,$B$6)=1,MAX(AA74,Y74),Y74)</f>
        <v>57451.83</v>
      </c>
      <c r="AC74" s="90">
        <f t="shared" si="13"/>
        <v>1.0000000000000009E-2</v>
      </c>
      <c r="AD74" s="136">
        <v>4.8033992627294353E-3</v>
      </c>
      <c r="AE74" s="50">
        <v>57452</v>
      </c>
      <c r="AF74" s="50">
        <v>154.89889328428049</v>
      </c>
      <c r="AG74" s="15">
        <f t="shared" si="14"/>
        <v>1.000298859061588E-2</v>
      </c>
      <c r="AH74" s="15">
        <f t="shared" si="14"/>
        <v>4.80637247660054E-3</v>
      </c>
      <c r="AI74" s="50"/>
      <c r="AJ74" s="50">
        <v>51501.25053266457</v>
      </c>
      <c r="AK74" s="50">
        <v>138.85481289191327</v>
      </c>
      <c r="AL74" s="15">
        <f t="shared" ref="AL74:AM137" si="16">AE74/AJ74-1</f>
        <v>0.11554572764327697</v>
      </c>
      <c r="AM74" s="52">
        <f t="shared" si="16"/>
        <v>0.1155457276432772</v>
      </c>
    </row>
    <row r="75" spans="1:39" x14ac:dyDescent="0.2">
      <c r="A75" s="178" t="s">
        <v>197</v>
      </c>
      <c r="B75" s="178" t="s">
        <v>198</v>
      </c>
      <c r="D75" s="61">
        <v>98968</v>
      </c>
      <c r="E75" s="66">
        <v>134.93924507480051</v>
      </c>
      <c r="F75" s="49"/>
      <c r="G75" s="81">
        <v>104057.40130677902</v>
      </c>
      <c r="H75" s="74">
        <v>140.90412908447183</v>
      </c>
      <c r="I75" s="83"/>
      <c r="J75" s="96">
        <f t="shared" si="9"/>
        <v>-4.8909556099470453E-2</v>
      </c>
      <c r="K75" s="119">
        <f t="shared" si="9"/>
        <v>-4.233292557449031E-2</v>
      </c>
      <c r="L75" s="96">
        <v>2.6952437037343291E-2</v>
      </c>
      <c r="M75" s="90">
        <f>INDEX('Pace of change parameters'!$E$20:$I$20,1,$B$6)</f>
        <v>1.9900000000000001E-2</v>
      </c>
      <c r="N75" s="101">
        <f>IF(INDEX('Pace of change parameters'!$E$28:$I$28,1,$B$6)=1,(1+L75)*D75,D75)</f>
        <v>101635.4287887118</v>
      </c>
      <c r="O75" s="87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0.99282715671494959</v>
      </c>
      <c r="P75" s="51">
        <v>3.3429595956206315E-2</v>
      </c>
      <c r="Q75" s="51">
        <v>2.6332678031717238E-2</v>
      </c>
      <c r="R75" s="9">
        <f>IF(INDEX('Pace of change parameters'!$E$29:$I$29,1,$B$6)=1,D75*(1+P75),D75)</f>
        <v>102276.46025259382</v>
      </c>
      <c r="S75" s="96">
        <f>IF(P75&lt;INDEX('Pace of change parameters'!$E$22:$I$22,1,$B$6),INDEX('Pace of change parameters'!$E$22:$I$22,1,$B$6),P75)</f>
        <v>3.3429595956206315E-2</v>
      </c>
      <c r="T75" s="125">
        <v>2.6332678031717238E-2</v>
      </c>
      <c r="U75" s="110">
        <f t="shared" si="11"/>
        <v>102276.46025259382</v>
      </c>
      <c r="V75" s="124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5">
        <f>MIN(S75, S75+(INDEX('Pace of change parameters'!$E$25:$I$25,1,$B$6)-S75)*(1-V75))</f>
        <v>3.3429595956206315E-2</v>
      </c>
      <c r="X75" s="125">
        <v>2.6332678031717238E-2</v>
      </c>
      <c r="Y75" s="101">
        <f t="shared" si="12"/>
        <v>102276.46025259382</v>
      </c>
      <c r="Z75" s="90">
        <v>0</v>
      </c>
      <c r="AA75" s="92">
        <f t="shared" si="15"/>
        <v>107539.52442034135</v>
      </c>
      <c r="AB75" s="92">
        <f>IF(INDEX('Pace of change parameters'!$E$27:$I$27,1,$B$6)=1,MAX(AA75,Y75),Y75)</f>
        <v>102276.46025259382</v>
      </c>
      <c r="AC75" s="90">
        <f t="shared" si="13"/>
        <v>3.3429595956206315E-2</v>
      </c>
      <c r="AD75" s="136">
        <v>2.6332678031717238E-2</v>
      </c>
      <c r="AE75" s="50">
        <v>102276</v>
      </c>
      <c r="AF75" s="50">
        <v>138.49193354115215</v>
      </c>
      <c r="AG75" s="15">
        <f t="shared" si="14"/>
        <v>3.3424945436908882E-2</v>
      </c>
      <c r="AH75" s="15">
        <f t="shared" si="14"/>
        <v>2.6328059449141739E-2</v>
      </c>
      <c r="AI75" s="50"/>
      <c r="AJ75" s="50">
        <v>107539.52442034135</v>
      </c>
      <c r="AK75" s="50">
        <v>145.61927205863569</v>
      </c>
      <c r="AL75" s="15">
        <f t="shared" si="16"/>
        <v>-4.8945022294944573E-2</v>
      </c>
      <c r="AM75" s="52">
        <f t="shared" si="16"/>
        <v>-4.8945022294944684E-2</v>
      </c>
    </row>
    <row r="76" spans="1:39" x14ac:dyDescent="0.2">
      <c r="A76" s="178" t="s">
        <v>199</v>
      </c>
      <c r="B76" s="178" t="s">
        <v>200</v>
      </c>
      <c r="D76" s="61">
        <v>40984</v>
      </c>
      <c r="E76" s="66">
        <v>136.83685913830425</v>
      </c>
      <c r="F76" s="49"/>
      <c r="G76" s="81">
        <v>41710.945851873752</v>
      </c>
      <c r="H76" s="74">
        <v>138.38943846189076</v>
      </c>
      <c r="I76" s="83"/>
      <c r="J76" s="96">
        <f t="shared" si="9"/>
        <v>-1.7428179510848851E-2</v>
      </c>
      <c r="K76" s="119">
        <f t="shared" si="9"/>
        <v>-1.1218914830802285E-2</v>
      </c>
      <c r="L76" s="96">
        <v>2.6345156389715241E-2</v>
      </c>
      <c r="M76" s="90">
        <f>INDEX('Pace of change parameters'!$E$20:$I$20,1,$B$6)</f>
        <v>1.9900000000000001E-2</v>
      </c>
      <c r="N76" s="101">
        <f>IF(INDEX('Pace of change parameters'!$E$28:$I$28,1,$B$6)=1,(1+L76)*D76,D76)</f>
        <v>42063.72988947609</v>
      </c>
      <c r="O76" s="87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0.65826790140647617</v>
      </c>
      <c r="P76" s="51">
        <v>3.0637126516856794E-2</v>
      </c>
      <c r="Q76" s="51">
        <v>2.4165017772451725E-2</v>
      </c>
      <c r="R76" s="9">
        <f>IF(INDEX('Pace of change parameters'!$E$29:$I$29,1,$B$6)=1,D76*(1+P76),D76)</f>
        <v>42239.631993166862</v>
      </c>
      <c r="S76" s="96">
        <f>IF(P76&lt;INDEX('Pace of change parameters'!$E$22:$I$22,1,$B$6),INDEX('Pace of change parameters'!$E$22:$I$22,1,$B$6),P76)</f>
        <v>3.0637126516856794E-2</v>
      </c>
      <c r="T76" s="125">
        <v>2.4165017772451725E-2</v>
      </c>
      <c r="U76" s="110">
        <f t="shared" si="11"/>
        <v>42239.631993166862</v>
      </c>
      <c r="V76" s="124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5">
        <f>MIN(S76, S76+(INDEX('Pace of change parameters'!$E$25:$I$25,1,$B$6)-S76)*(1-V76))</f>
        <v>3.0637126516856794E-2</v>
      </c>
      <c r="X76" s="125">
        <v>2.4165017772451725E-2</v>
      </c>
      <c r="Y76" s="101">
        <f t="shared" si="12"/>
        <v>42239.631993166862</v>
      </c>
      <c r="Z76" s="90">
        <v>0</v>
      </c>
      <c r="AA76" s="92">
        <f t="shared" si="15"/>
        <v>43106.739392894015</v>
      </c>
      <c r="AB76" s="92">
        <f>IF(INDEX('Pace of change parameters'!$E$27:$I$27,1,$B$6)=1,MAX(AA76,Y76),Y76)</f>
        <v>42239.631993166862</v>
      </c>
      <c r="AC76" s="90">
        <f t="shared" si="13"/>
        <v>3.0637126516856794E-2</v>
      </c>
      <c r="AD76" s="136">
        <v>2.4165017772451725E-2</v>
      </c>
      <c r="AE76" s="50">
        <v>42240</v>
      </c>
      <c r="AF76" s="50">
        <v>140.14474525198685</v>
      </c>
      <c r="AG76" s="15">
        <f t="shared" si="14"/>
        <v>3.064610579738436E-2</v>
      </c>
      <c r="AH76" s="15">
        <f t="shared" si="14"/>
        <v>2.4173940665645155E-2</v>
      </c>
      <c r="AI76" s="50"/>
      <c r="AJ76" s="50">
        <v>43106.739392894015</v>
      </c>
      <c r="AK76" s="50">
        <v>143.02043112833613</v>
      </c>
      <c r="AL76" s="15">
        <f t="shared" si="16"/>
        <v>-2.0106818680813876E-2</v>
      </c>
      <c r="AM76" s="52">
        <f t="shared" si="16"/>
        <v>-2.0106818680813876E-2</v>
      </c>
    </row>
    <row r="77" spans="1:39" x14ac:dyDescent="0.2">
      <c r="A77" s="178" t="s">
        <v>201</v>
      </c>
      <c r="B77" s="178" t="s">
        <v>202</v>
      </c>
      <c r="D77" s="61">
        <v>17906</v>
      </c>
      <c r="E77" s="66">
        <v>134.60453768142975</v>
      </c>
      <c r="F77" s="49"/>
      <c r="G77" s="81">
        <v>16963.097864581578</v>
      </c>
      <c r="H77" s="74">
        <v>127.1318274187511</v>
      </c>
      <c r="I77" s="83"/>
      <c r="J77" s="96">
        <f t="shared" si="9"/>
        <v>5.5585491691772404E-2</v>
      </c>
      <c r="K77" s="119">
        <f t="shared" si="9"/>
        <v>5.877922479683062E-2</v>
      </c>
      <c r="L77" s="96">
        <v>2.2985764648610685E-2</v>
      </c>
      <c r="M77" s="90">
        <f>INDEX('Pace of change parameters'!$E$20:$I$20,1,$B$6)</f>
        <v>1.9900000000000001E-2</v>
      </c>
      <c r="N77" s="101">
        <f>IF(INDEX('Pace of change parameters'!$E$28:$I$28,1,$B$6)=1,(1+L77)*D77,D77)</f>
        <v>18317.583101798024</v>
      </c>
      <c r="O77" s="87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1">
        <v>2.2985764648610685E-2</v>
      </c>
      <c r="Q77" s="51">
        <v>1.9900000000000029E-2</v>
      </c>
      <c r="R77" s="9">
        <f>IF(INDEX('Pace of change parameters'!$E$29:$I$29,1,$B$6)=1,D77*(1+P77),D77)</f>
        <v>18317.583101798024</v>
      </c>
      <c r="S77" s="96">
        <f>IF(P77&lt;INDEX('Pace of change parameters'!$E$22:$I$22,1,$B$6),INDEX('Pace of change parameters'!$E$22:$I$22,1,$B$6),P77)</f>
        <v>2.2985764648610685E-2</v>
      </c>
      <c r="T77" s="125">
        <v>1.9900000000000029E-2</v>
      </c>
      <c r="U77" s="110">
        <f t="shared" si="11"/>
        <v>18317.583101798024</v>
      </c>
      <c r="V77" s="124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0.88829016616455203</v>
      </c>
      <c r="W77" s="125">
        <f>MIN(S77, S77+(INDEX('Pace of change parameters'!$E$25:$I$25,1,$B$6)-S77)*(1-V77))</f>
        <v>2.1535127037488153E-2</v>
      </c>
      <c r="X77" s="125">
        <v>1.8453738135259412E-2</v>
      </c>
      <c r="Y77" s="101">
        <f t="shared" si="12"/>
        <v>18291.607984733262</v>
      </c>
      <c r="Z77" s="90">
        <v>0</v>
      </c>
      <c r="AA77" s="92">
        <f t="shared" si="15"/>
        <v>17530.742207128034</v>
      </c>
      <c r="AB77" s="92">
        <f>IF(INDEX('Pace of change parameters'!$E$27:$I$27,1,$B$6)=1,MAX(AA77,Y77),Y77)</f>
        <v>18291.607984733262</v>
      </c>
      <c r="AC77" s="90">
        <f t="shared" si="13"/>
        <v>2.1535127037488166E-2</v>
      </c>
      <c r="AD77" s="136">
        <v>1.8453738135259412E-2</v>
      </c>
      <c r="AE77" s="50">
        <v>18292</v>
      </c>
      <c r="AF77" s="50">
        <v>137.09143257372565</v>
      </c>
      <c r="AG77" s="15">
        <f t="shared" si="14"/>
        <v>2.1557019993298399E-2</v>
      </c>
      <c r="AH77" s="15">
        <f t="shared" si="14"/>
        <v>1.8475565052507248E-2</v>
      </c>
      <c r="AI77" s="50"/>
      <c r="AJ77" s="50">
        <v>17530.742207128034</v>
      </c>
      <c r="AK77" s="50">
        <v>131.38610120576533</v>
      </c>
      <c r="AL77" s="15">
        <f t="shared" si="16"/>
        <v>4.3424162187636117E-2</v>
      </c>
      <c r="AM77" s="52">
        <f t="shared" si="16"/>
        <v>4.3424162187636117E-2</v>
      </c>
    </row>
    <row r="78" spans="1:39" x14ac:dyDescent="0.2">
      <c r="A78" s="178" t="s">
        <v>203</v>
      </c>
      <c r="B78" s="178" t="s">
        <v>204</v>
      </c>
      <c r="D78" s="61">
        <v>66700</v>
      </c>
      <c r="E78" s="66">
        <v>132.29527607030664</v>
      </c>
      <c r="F78" s="49"/>
      <c r="G78" s="81">
        <v>70394.138997663016</v>
      </c>
      <c r="H78" s="74">
        <v>138.14464790796006</v>
      </c>
      <c r="I78" s="83"/>
      <c r="J78" s="96">
        <f t="shared" si="9"/>
        <v>-5.2477934246566438E-2</v>
      </c>
      <c r="K78" s="119">
        <f t="shared" si="9"/>
        <v>-4.234237030703214E-2</v>
      </c>
      <c r="L78" s="96">
        <v>3.080978462196704E-2</v>
      </c>
      <c r="M78" s="90">
        <f>INDEX('Pace of change parameters'!$E$20:$I$20,1,$B$6)</f>
        <v>1.9900000000000001E-2</v>
      </c>
      <c r="N78" s="101">
        <f>IF(INDEX('Pace of change parameters'!$E$28:$I$28,1,$B$6)=1,(1+L78)*D78,D78)</f>
        <v>68755.012634285202</v>
      </c>
      <c r="O78" s="87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0.99292871297884022</v>
      </c>
      <c r="P78" s="51">
        <v>3.7311937507225723E-2</v>
      </c>
      <c r="Q78" s="51">
        <v>2.6333336030184729E-2</v>
      </c>
      <c r="R78" s="9">
        <f>IF(INDEX('Pace of change parameters'!$E$29:$I$29,1,$B$6)=1,D78*(1+P78),D78)</f>
        <v>69188.706231731951</v>
      </c>
      <c r="S78" s="96">
        <f>IF(P78&lt;INDEX('Pace of change parameters'!$E$22:$I$22,1,$B$6),INDEX('Pace of change parameters'!$E$22:$I$22,1,$B$6),P78)</f>
        <v>3.7311937507225723E-2</v>
      </c>
      <c r="T78" s="125">
        <v>2.6333336030184729E-2</v>
      </c>
      <c r="U78" s="110">
        <f t="shared" si="11"/>
        <v>69188.706231731951</v>
      </c>
      <c r="V78" s="124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5">
        <f>MIN(S78, S78+(INDEX('Pace of change parameters'!$E$25:$I$25,1,$B$6)-S78)*(1-V78))</f>
        <v>3.7311937507225723E-2</v>
      </c>
      <c r="X78" s="125">
        <v>2.6333336030184729E-2</v>
      </c>
      <c r="Y78" s="101">
        <f t="shared" si="12"/>
        <v>69188.706231731951</v>
      </c>
      <c r="Z78" s="90">
        <v>0</v>
      </c>
      <c r="AA78" s="92">
        <f t="shared" si="15"/>
        <v>72749.772094249987</v>
      </c>
      <c r="AB78" s="92">
        <f>IF(INDEX('Pace of change parameters'!$E$27:$I$27,1,$B$6)=1,MAX(AA78,Y78),Y78)</f>
        <v>69188.706231731951</v>
      </c>
      <c r="AC78" s="90">
        <f t="shared" si="13"/>
        <v>3.7311937507225723E-2</v>
      </c>
      <c r="AD78" s="136">
        <v>2.6333336030184729E-2</v>
      </c>
      <c r="AE78" s="50">
        <v>69189</v>
      </c>
      <c r="AF78" s="50">
        <v>135.77962853443185</v>
      </c>
      <c r="AG78" s="15">
        <f t="shared" si="14"/>
        <v>3.7316341829085387E-2</v>
      </c>
      <c r="AH78" s="15">
        <f t="shared" si="14"/>
        <v>2.6337693738009982E-2</v>
      </c>
      <c r="AI78" s="50"/>
      <c r="AJ78" s="50">
        <v>72749.772094249987</v>
      </c>
      <c r="AK78" s="50">
        <v>142.76744902978567</v>
      </c>
      <c r="AL78" s="15">
        <f t="shared" si="16"/>
        <v>-4.894547421587625E-2</v>
      </c>
      <c r="AM78" s="52">
        <f t="shared" si="16"/>
        <v>-4.8945474215876361E-2</v>
      </c>
    </row>
    <row r="79" spans="1:39" x14ac:dyDescent="0.2">
      <c r="A79" s="178" t="s">
        <v>205</v>
      </c>
      <c r="B79" s="178" t="s">
        <v>206</v>
      </c>
      <c r="D79" s="61">
        <v>41380</v>
      </c>
      <c r="E79" s="66">
        <v>130.03860407135102</v>
      </c>
      <c r="F79" s="49"/>
      <c r="G79" s="81">
        <v>42685.661604032539</v>
      </c>
      <c r="H79" s="74">
        <v>133.73597342267058</v>
      </c>
      <c r="I79" s="83"/>
      <c r="J79" s="96">
        <f t="shared" si="9"/>
        <v>-3.0587826332512336E-2</v>
      </c>
      <c r="K79" s="119">
        <f t="shared" si="9"/>
        <v>-2.7646782362992783E-2</v>
      </c>
      <c r="L79" s="96">
        <v>2.2994216088874753E-2</v>
      </c>
      <c r="M79" s="90">
        <f>INDEX('Pace of change parameters'!$E$20:$I$20,1,$B$6)</f>
        <v>1.9900000000000001E-2</v>
      </c>
      <c r="N79" s="101">
        <f>IF(INDEX('Pace of change parameters'!$E$28:$I$28,1,$B$6)=1,(1+L79)*D79,D79)</f>
        <v>42331.500661757636</v>
      </c>
      <c r="O79" s="87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0.83491163831175041</v>
      </c>
      <c r="P79" s="51">
        <v>2.8420147108372484E-2</v>
      </c>
      <c r="Q79" s="51">
        <v>2.5309519389017821E-2</v>
      </c>
      <c r="R79" s="9">
        <f>IF(INDEX('Pace of change parameters'!$E$29:$I$29,1,$B$6)=1,D79*(1+P79),D79)</f>
        <v>42556.025687344452</v>
      </c>
      <c r="S79" s="96">
        <f>IF(P79&lt;INDEX('Pace of change parameters'!$E$22:$I$22,1,$B$6),INDEX('Pace of change parameters'!$E$22:$I$22,1,$B$6),P79)</f>
        <v>2.8420147108372484E-2</v>
      </c>
      <c r="T79" s="125">
        <v>2.5309519389017821E-2</v>
      </c>
      <c r="U79" s="110">
        <f t="shared" si="11"/>
        <v>42556.025687344452</v>
      </c>
      <c r="V79" s="124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5">
        <f>MIN(S79, S79+(INDEX('Pace of change parameters'!$E$25:$I$25,1,$B$6)-S79)*(1-V79))</f>
        <v>2.8420147108372484E-2</v>
      </c>
      <c r="X79" s="125">
        <v>2.5309519389017821E-2</v>
      </c>
      <c r="Y79" s="101">
        <f t="shared" si="12"/>
        <v>42556.025687344452</v>
      </c>
      <c r="Z79" s="90">
        <v>0</v>
      </c>
      <c r="AA79" s="92">
        <f t="shared" si="15"/>
        <v>44114.072529372628</v>
      </c>
      <c r="AB79" s="92">
        <f>IF(INDEX('Pace of change parameters'!$E$27:$I$27,1,$B$6)=1,MAX(AA79,Y79),Y79)</f>
        <v>42556.025687344452</v>
      </c>
      <c r="AC79" s="90">
        <f t="shared" si="13"/>
        <v>2.8420147108372484E-2</v>
      </c>
      <c r="AD79" s="136">
        <v>2.5309519389017821E-2</v>
      </c>
      <c r="AE79" s="50">
        <v>42556</v>
      </c>
      <c r="AF79" s="50">
        <v>133.32973816288495</v>
      </c>
      <c r="AG79" s="15">
        <f t="shared" si="14"/>
        <v>2.8419526341227686E-2</v>
      </c>
      <c r="AH79" s="15">
        <f t="shared" si="14"/>
        <v>2.530890049948642E-2</v>
      </c>
      <c r="AI79" s="50"/>
      <c r="AJ79" s="50">
        <v>44114.072529372628</v>
      </c>
      <c r="AK79" s="50">
        <v>138.21124493936853</v>
      </c>
      <c r="AL79" s="15">
        <f t="shared" si="16"/>
        <v>-3.5319172319336678E-2</v>
      </c>
      <c r="AM79" s="52">
        <f t="shared" si="16"/>
        <v>-3.5319172319336456E-2</v>
      </c>
    </row>
    <row r="80" spans="1:39" x14ac:dyDescent="0.2">
      <c r="A80" s="178" t="s">
        <v>207</v>
      </c>
      <c r="B80" s="178" t="s">
        <v>208</v>
      </c>
      <c r="D80" s="61">
        <v>18311</v>
      </c>
      <c r="E80" s="66">
        <v>129.90872784326487</v>
      </c>
      <c r="F80" s="49"/>
      <c r="G80" s="81">
        <v>18035.241913540674</v>
      </c>
      <c r="H80" s="74">
        <v>127.11644933518988</v>
      </c>
      <c r="I80" s="83"/>
      <c r="J80" s="96">
        <f t="shared" si="9"/>
        <v>1.5289957727281145E-2</v>
      </c>
      <c r="K80" s="119">
        <f t="shared" si="9"/>
        <v>2.1966303516802066E-2</v>
      </c>
      <c r="L80" s="96">
        <v>2.6606660514967517E-2</v>
      </c>
      <c r="M80" s="90">
        <f>INDEX('Pace of change parameters'!$E$20:$I$20,1,$B$6)</f>
        <v>1.9900000000000001E-2</v>
      </c>
      <c r="N80" s="101">
        <f>IF(INDEX('Pace of change parameters'!$E$28:$I$28,1,$B$6)=1,(1+L80)*D80,D80)</f>
        <v>18798.194560689572</v>
      </c>
      <c r="O80" s="87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0.3014375965935262</v>
      </c>
      <c r="P80" s="51">
        <v>2.8572563449758448E-2</v>
      </c>
      <c r="Q80" s="51">
        <v>2.1853059998838686E-2</v>
      </c>
      <c r="R80" s="9">
        <f>IF(INDEX('Pace of change parameters'!$E$29:$I$29,1,$B$6)=1,D80*(1+P80),D80)</f>
        <v>18834.192209328528</v>
      </c>
      <c r="S80" s="96">
        <f>IF(P80&lt;INDEX('Pace of change parameters'!$E$22:$I$22,1,$B$6),INDEX('Pace of change parameters'!$E$22:$I$22,1,$B$6),P80)</f>
        <v>2.8572563449758448E-2</v>
      </c>
      <c r="T80" s="125">
        <v>2.1853059998838686E-2</v>
      </c>
      <c r="U80" s="110">
        <f t="shared" si="11"/>
        <v>18834.192209328528</v>
      </c>
      <c r="V80" s="124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5">
        <f>MIN(S80, S80+(INDEX('Pace of change parameters'!$E$25:$I$25,1,$B$6)-S80)*(1-V80))</f>
        <v>2.8572563449758448E-2</v>
      </c>
      <c r="X80" s="125">
        <v>2.1853059998838686E-2</v>
      </c>
      <c r="Y80" s="101">
        <f t="shared" si="12"/>
        <v>18834.192209328528</v>
      </c>
      <c r="Z80" s="90">
        <v>0</v>
      </c>
      <c r="AA80" s="92">
        <f t="shared" si="15"/>
        <v>18638.763930592399</v>
      </c>
      <c r="AB80" s="92">
        <f>IF(INDEX('Pace of change parameters'!$E$27:$I$27,1,$B$6)=1,MAX(AA80,Y80),Y80)</f>
        <v>18834.192209328528</v>
      </c>
      <c r="AC80" s="90">
        <f t="shared" si="13"/>
        <v>2.8572563449758448E-2</v>
      </c>
      <c r="AD80" s="136">
        <v>2.1853059998838686E-2</v>
      </c>
      <c r="AE80" s="50">
        <v>18834</v>
      </c>
      <c r="AF80" s="50">
        <v>132.7462763325338</v>
      </c>
      <c r="AG80" s="15">
        <f t="shared" si="14"/>
        <v>2.8562066517394014E-2</v>
      </c>
      <c r="AH80" s="15">
        <f t="shared" si="14"/>
        <v>2.184263164128919E-2</v>
      </c>
      <c r="AI80" s="50"/>
      <c r="AJ80" s="50">
        <v>18638.763930592399</v>
      </c>
      <c r="AK80" s="50">
        <v>131.37020851796126</v>
      </c>
      <c r="AL80" s="15">
        <f t="shared" si="16"/>
        <v>1.0474732666534425E-2</v>
      </c>
      <c r="AM80" s="52">
        <f t="shared" si="16"/>
        <v>1.0474732666534425E-2</v>
      </c>
    </row>
    <row r="81" spans="1:39" x14ac:dyDescent="0.2">
      <c r="A81" s="178" t="s">
        <v>209</v>
      </c>
      <c r="B81" s="178" t="s">
        <v>210</v>
      </c>
      <c r="D81" s="61">
        <v>25786</v>
      </c>
      <c r="E81" s="66">
        <v>137.58452870917384</v>
      </c>
      <c r="F81" s="49"/>
      <c r="G81" s="81">
        <v>24959.413130155579</v>
      </c>
      <c r="H81" s="74">
        <v>132.45409784650667</v>
      </c>
      <c r="I81" s="83"/>
      <c r="J81" s="96">
        <f t="shared" si="9"/>
        <v>3.3117239797828102E-2</v>
      </c>
      <c r="K81" s="119">
        <f t="shared" si="9"/>
        <v>3.8733651476849928E-2</v>
      </c>
      <c r="L81" s="96">
        <v>2.5444557820519353E-2</v>
      </c>
      <c r="M81" s="90">
        <f>INDEX('Pace of change parameters'!$E$20:$I$20,1,$B$6)</f>
        <v>1.9900000000000001E-2</v>
      </c>
      <c r="N81" s="101">
        <f>IF(INDEX('Pace of change parameters'!$E$28:$I$28,1,$B$6)=1,(1+L81)*D81,D81)</f>
        <v>26442.113367959912</v>
      </c>
      <c r="O81" s="87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0.12114353250699005</v>
      </c>
      <c r="P81" s="51">
        <v>2.6233732228166495E-2</v>
      </c>
      <c r="Q81" s="51">
        <v>2.0684907357712445E-2</v>
      </c>
      <c r="R81" s="9">
        <f>IF(INDEX('Pace of change parameters'!$E$29:$I$29,1,$B$6)=1,D81*(1+P81),D81)</f>
        <v>26462.4630192355</v>
      </c>
      <c r="S81" s="96">
        <f>IF(P81&lt;INDEX('Pace of change parameters'!$E$22:$I$22,1,$B$6),INDEX('Pace of change parameters'!$E$22:$I$22,1,$B$6),P81)</f>
        <v>2.6233732228166495E-2</v>
      </c>
      <c r="T81" s="125">
        <v>2.0684907357712445E-2</v>
      </c>
      <c r="U81" s="110">
        <f t="shared" si="11"/>
        <v>26462.4630192355</v>
      </c>
      <c r="V81" s="124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5">
        <f>MIN(S81, S81+(INDEX('Pace of change parameters'!$E$25:$I$25,1,$B$6)-S81)*(1-V81))</f>
        <v>2.6233732228166495E-2</v>
      </c>
      <c r="X81" s="125">
        <v>2.0684907357712445E-2</v>
      </c>
      <c r="Y81" s="101">
        <f t="shared" si="12"/>
        <v>26462.4630192355</v>
      </c>
      <c r="Z81" s="90">
        <v>0</v>
      </c>
      <c r="AA81" s="92">
        <f t="shared" si="15"/>
        <v>25794.642035259934</v>
      </c>
      <c r="AB81" s="92">
        <f>IF(INDEX('Pace of change parameters'!$E$27:$I$27,1,$B$6)=1,MAX(AA81,Y81),Y81)</f>
        <v>26462.4630192355</v>
      </c>
      <c r="AC81" s="90">
        <f t="shared" si="13"/>
        <v>2.6233732228166495E-2</v>
      </c>
      <c r="AD81" s="136">
        <v>2.0684907357712445E-2</v>
      </c>
      <c r="AE81" s="50">
        <v>26462</v>
      </c>
      <c r="AF81" s="50">
        <v>140.42799479846633</v>
      </c>
      <c r="AG81" s="15">
        <f t="shared" si="14"/>
        <v>2.6215776002481928E-2</v>
      </c>
      <c r="AH81" s="15">
        <f t="shared" si="14"/>
        <v>2.0667048220974094E-2</v>
      </c>
      <c r="AI81" s="50"/>
      <c r="AJ81" s="50">
        <v>25794.642035259934</v>
      </c>
      <c r="AK81" s="50">
        <v>136.88647334123584</v>
      </c>
      <c r="AL81" s="15">
        <f t="shared" si="16"/>
        <v>2.5871960689658913E-2</v>
      </c>
      <c r="AM81" s="52">
        <f t="shared" si="16"/>
        <v>2.5871960689658913E-2</v>
      </c>
    </row>
    <row r="82" spans="1:39" x14ac:dyDescent="0.2">
      <c r="A82" s="178" t="s">
        <v>211</v>
      </c>
      <c r="B82" s="178" t="s">
        <v>212</v>
      </c>
      <c r="D82" s="61">
        <v>27536</v>
      </c>
      <c r="E82" s="66">
        <v>126.50302297975094</v>
      </c>
      <c r="F82" s="49"/>
      <c r="G82" s="81">
        <v>27804.687798801322</v>
      </c>
      <c r="H82" s="74">
        <v>127.48331255743464</v>
      </c>
      <c r="I82" s="83"/>
      <c r="J82" s="96">
        <f t="shared" si="9"/>
        <v>-9.6633992348911235E-3</v>
      </c>
      <c r="K82" s="119">
        <f t="shared" si="9"/>
        <v>-7.6895521305352377E-3</v>
      </c>
      <c r="L82" s="96">
        <v>2.1932770131061874E-2</v>
      </c>
      <c r="M82" s="90">
        <f>INDEX('Pace of change parameters'!$E$20:$I$20,1,$B$6)</f>
        <v>1.9900000000000001E-2</v>
      </c>
      <c r="N82" s="101">
        <f>IF(INDEX('Pace of change parameters'!$E$28:$I$28,1,$B$6)=1,(1+L82)*D82,D82)</f>
        <v>28139.940758328921</v>
      </c>
      <c r="O82" s="87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0.62031776484446499</v>
      </c>
      <c r="P82" s="51">
        <v>2.5959913764760589E-2</v>
      </c>
      <c r="Q82" s="51">
        <v>2.3919133070253507E-2</v>
      </c>
      <c r="R82" s="9">
        <f>IF(INDEX('Pace of change parameters'!$E$29:$I$29,1,$B$6)=1,D82*(1+P82),D82)</f>
        <v>28250.832185426447</v>
      </c>
      <c r="S82" s="96">
        <f>IF(P82&lt;INDEX('Pace of change parameters'!$E$22:$I$22,1,$B$6),INDEX('Pace of change parameters'!$E$22:$I$22,1,$B$6),P82)</f>
        <v>2.5959913764760589E-2</v>
      </c>
      <c r="T82" s="125">
        <v>2.3919133070253507E-2</v>
      </c>
      <c r="U82" s="110">
        <f t="shared" si="11"/>
        <v>28250.832185426447</v>
      </c>
      <c r="V82" s="124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5">
        <f>MIN(S82, S82+(INDEX('Pace of change parameters'!$E$25:$I$25,1,$B$6)-S82)*(1-V82))</f>
        <v>2.5959913764760589E-2</v>
      </c>
      <c r="X82" s="125">
        <v>2.3919133070253507E-2</v>
      </c>
      <c r="Y82" s="101">
        <f t="shared" si="12"/>
        <v>28250.832185426447</v>
      </c>
      <c r="Z82" s="90">
        <v>0</v>
      </c>
      <c r="AA82" s="92">
        <f t="shared" si="15"/>
        <v>28735.129505337412</v>
      </c>
      <c r="AB82" s="92">
        <f>IF(INDEX('Pace of change parameters'!$E$27:$I$27,1,$B$6)=1,MAX(AA82,Y82),Y82)</f>
        <v>28250.832185426447</v>
      </c>
      <c r="AC82" s="90">
        <f t="shared" si="13"/>
        <v>2.5959913764760589E-2</v>
      </c>
      <c r="AD82" s="136">
        <v>2.3919133070253507E-2</v>
      </c>
      <c r="AE82" s="50">
        <v>28251</v>
      </c>
      <c r="AF82" s="50">
        <v>129.52963504288476</v>
      </c>
      <c r="AG82" s="15">
        <f t="shared" si="14"/>
        <v>2.5966008134805429E-2</v>
      </c>
      <c r="AH82" s="15">
        <f t="shared" si="14"/>
        <v>2.3925215317726289E-2</v>
      </c>
      <c r="AI82" s="50"/>
      <c r="AJ82" s="50">
        <v>28735.129505337412</v>
      </c>
      <c r="AK82" s="50">
        <v>131.74934826152648</v>
      </c>
      <c r="AL82" s="15">
        <f t="shared" si="16"/>
        <v>-1.6848001511442168E-2</v>
      </c>
      <c r="AM82" s="52">
        <f t="shared" si="16"/>
        <v>-1.6848001511442168E-2</v>
      </c>
    </row>
    <row r="83" spans="1:39" x14ac:dyDescent="0.2">
      <c r="A83" s="178" t="s">
        <v>213</v>
      </c>
      <c r="B83" s="178" t="s">
        <v>214</v>
      </c>
      <c r="D83" s="61">
        <v>22700</v>
      </c>
      <c r="E83" s="66">
        <v>128.60408859111715</v>
      </c>
      <c r="F83" s="49"/>
      <c r="G83" s="81">
        <v>22271.486768244449</v>
      </c>
      <c r="H83" s="74">
        <v>125.63585821874567</v>
      </c>
      <c r="I83" s="83"/>
      <c r="J83" s="96">
        <f t="shared" si="9"/>
        <v>1.9240441206940018E-2</v>
      </c>
      <c r="K83" s="119">
        <f t="shared" si="9"/>
        <v>2.3625662406058234E-2</v>
      </c>
      <c r="L83" s="96">
        <v>2.4288058911481558E-2</v>
      </c>
      <c r="M83" s="90">
        <f>INDEX('Pace of change parameters'!$E$20:$I$20,1,$B$6)</f>
        <v>1.9900000000000001E-2</v>
      </c>
      <c r="N83" s="101">
        <f>IF(INDEX('Pace of change parameters'!$E$28:$I$28,1,$B$6)=1,(1+L83)*D83,D83)</f>
        <v>23251.338937290631</v>
      </c>
      <c r="O83" s="87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0.28359502789184698</v>
      </c>
      <c r="P83" s="51">
        <v>2.6133419737860875E-2</v>
      </c>
      <c r="Q83" s="51">
        <v>2.1737455284624119E-2</v>
      </c>
      <c r="R83" s="9">
        <f>IF(INDEX('Pace of change parameters'!$E$29:$I$29,1,$B$6)=1,D83*(1+P83),D83)</f>
        <v>23293.228628049441</v>
      </c>
      <c r="S83" s="96">
        <f>IF(P83&lt;INDEX('Pace of change parameters'!$E$22:$I$22,1,$B$6),INDEX('Pace of change parameters'!$E$22:$I$22,1,$B$6),P83)</f>
        <v>2.6133419737860875E-2</v>
      </c>
      <c r="T83" s="125">
        <v>2.1737455284624119E-2</v>
      </c>
      <c r="U83" s="110">
        <f t="shared" si="11"/>
        <v>23293.228628049441</v>
      </c>
      <c r="V83" s="124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5">
        <f>MIN(S83, S83+(INDEX('Pace of change parameters'!$E$25:$I$25,1,$B$6)-S83)*(1-V83))</f>
        <v>2.6133419737860875E-2</v>
      </c>
      <c r="X83" s="125">
        <v>2.1737455284624119E-2</v>
      </c>
      <c r="Y83" s="101">
        <f t="shared" si="12"/>
        <v>23293.228628049441</v>
      </c>
      <c r="Z83" s="90">
        <v>0</v>
      </c>
      <c r="AA83" s="92">
        <f t="shared" si="15"/>
        <v>23016.768294355836</v>
      </c>
      <c r="AB83" s="92">
        <f>IF(INDEX('Pace of change parameters'!$E$27:$I$27,1,$B$6)=1,MAX(AA83,Y83),Y83)</f>
        <v>23293.228628049441</v>
      </c>
      <c r="AC83" s="90">
        <f t="shared" si="13"/>
        <v>2.6133419737860875E-2</v>
      </c>
      <c r="AD83" s="136">
        <v>2.1737455284624119E-2</v>
      </c>
      <c r="AE83" s="50">
        <v>23293</v>
      </c>
      <c r="AF83" s="50">
        <v>131.39832450080831</v>
      </c>
      <c r="AG83" s="15">
        <f t="shared" si="14"/>
        <v>2.6123348017621062E-2</v>
      </c>
      <c r="AH83" s="15">
        <f t="shared" si="14"/>
        <v>2.1727426711720899E-2</v>
      </c>
      <c r="AI83" s="50"/>
      <c r="AJ83" s="50">
        <v>23016.768294355836</v>
      </c>
      <c r="AK83" s="50">
        <v>129.8400716653795</v>
      </c>
      <c r="AL83" s="15">
        <f t="shared" si="16"/>
        <v>1.2001324517478151E-2</v>
      </c>
      <c r="AM83" s="52">
        <f t="shared" si="16"/>
        <v>1.2001324517477929E-2</v>
      </c>
    </row>
    <row r="84" spans="1:39" x14ac:dyDescent="0.2">
      <c r="A84" s="178" t="s">
        <v>215</v>
      </c>
      <c r="B84" s="178" t="s">
        <v>216</v>
      </c>
      <c r="D84" s="61">
        <v>80778</v>
      </c>
      <c r="E84" s="66">
        <v>139.9821024368851</v>
      </c>
      <c r="F84" s="49"/>
      <c r="G84" s="81">
        <v>82703.632991008839</v>
      </c>
      <c r="H84" s="74">
        <v>142.19024636407056</v>
      </c>
      <c r="I84" s="83"/>
      <c r="J84" s="96">
        <f t="shared" si="9"/>
        <v>-2.3283535696892343E-2</v>
      </c>
      <c r="K84" s="119">
        <f t="shared" si="9"/>
        <v>-1.5529503490215646E-2</v>
      </c>
      <c r="L84" s="96">
        <v>2.7996860999709217E-2</v>
      </c>
      <c r="M84" s="90">
        <f>INDEX('Pace of change parameters'!$E$20:$I$20,1,$B$6)</f>
        <v>1.9900000000000001E-2</v>
      </c>
      <c r="N84" s="101">
        <f>IF(INDEX('Pace of change parameters'!$E$28:$I$28,1,$B$6)=1,(1+L84)*D84,D84)</f>
        <v>83039.530437834517</v>
      </c>
      <c r="O84" s="87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0.70461831709909295</v>
      </c>
      <c r="P84" s="51">
        <v>3.2598433747684563E-2</v>
      </c>
      <c r="Q84" s="51">
        <v>2.4465329159756521E-2</v>
      </c>
      <c r="R84" s="9">
        <f>IF(INDEX('Pace of change parameters'!$E$29:$I$29,1,$B$6)=1,D84*(1+P84),D84)</f>
        <v>83411.236281270467</v>
      </c>
      <c r="S84" s="96">
        <f>IF(P84&lt;INDEX('Pace of change parameters'!$E$22:$I$22,1,$B$6),INDEX('Pace of change parameters'!$E$22:$I$22,1,$B$6),P84)</f>
        <v>3.2598433747684563E-2</v>
      </c>
      <c r="T84" s="125">
        <v>2.4465329159756521E-2</v>
      </c>
      <c r="U84" s="110">
        <f t="shared" si="11"/>
        <v>83411.236281270467</v>
      </c>
      <c r="V84" s="124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5">
        <f>MIN(S84, S84+(INDEX('Pace of change parameters'!$E$25:$I$25,1,$B$6)-S84)*(1-V84))</f>
        <v>3.2598433747684563E-2</v>
      </c>
      <c r="X84" s="125">
        <v>2.4465329159756521E-2</v>
      </c>
      <c r="Y84" s="101">
        <f t="shared" si="12"/>
        <v>83411.236281270467</v>
      </c>
      <c r="Z84" s="90">
        <v>0</v>
      </c>
      <c r="AA84" s="92">
        <f t="shared" si="15"/>
        <v>85471.184634591991</v>
      </c>
      <c r="AB84" s="92">
        <f>IF(INDEX('Pace of change parameters'!$E$27:$I$27,1,$B$6)=1,MAX(AA84,Y84),Y84)</f>
        <v>83411.236281270467</v>
      </c>
      <c r="AC84" s="90">
        <f t="shared" si="13"/>
        <v>3.2598433747684563E-2</v>
      </c>
      <c r="AD84" s="136">
        <v>2.4465329159756521E-2</v>
      </c>
      <c r="AE84" s="50">
        <v>83411</v>
      </c>
      <c r="AF84" s="50">
        <v>143.40640441711767</v>
      </c>
      <c r="AG84" s="15">
        <f t="shared" si="14"/>
        <v>3.2595508678105345E-2</v>
      </c>
      <c r="AH84" s="15">
        <f t="shared" si="14"/>
        <v>2.4462427129043229E-2</v>
      </c>
      <c r="AI84" s="50"/>
      <c r="AJ84" s="50">
        <v>85471.184634591991</v>
      </c>
      <c r="AK84" s="50">
        <v>146.94842730237539</v>
      </c>
      <c r="AL84" s="15">
        <f t="shared" si="16"/>
        <v>-2.4103850243795355E-2</v>
      </c>
      <c r="AM84" s="52">
        <f t="shared" si="16"/>
        <v>-2.4103850243795466E-2</v>
      </c>
    </row>
    <row r="85" spans="1:39" x14ac:dyDescent="0.2">
      <c r="A85" s="178" t="s">
        <v>217</v>
      </c>
      <c r="B85" s="178" t="s">
        <v>218</v>
      </c>
      <c r="D85" s="61">
        <v>43348</v>
      </c>
      <c r="E85" s="66">
        <v>140.87902810300369</v>
      </c>
      <c r="F85" s="49"/>
      <c r="G85" s="81">
        <v>39901.349191831818</v>
      </c>
      <c r="H85" s="74">
        <v>129.10947760585395</v>
      </c>
      <c r="I85" s="83"/>
      <c r="J85" s="96">
        <f t="shared" si="9"/>
        <v>8.6379304910164434E-2</v>
      </c>
      <c r="K85" s="119">
        <f t="shared" si="9"/>
        <v>9.1159461841212597E-2</v>
      </c>
      <c r="L85" s="96">
        <v>2.4387642605065318E-2</v>
      </c>
      <c r="M85" s="90">
        <f>INDEX('Pace of change parameters'!$E$20:$I$20,1,$B$6)</f>
        <v>1.9900000000000001E-2</v>
      </c>
      <c r="N85" s="101">
        <f>IF(INDEX('Pace of change parameters'!$E$28:$I$28,1,$B$6)=1,(1+L85)*D85,D85)</f>
        <v>44405.15553164437</v>
      </c>
      <c r="O85" s="87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1">
        <v>2.4387642605065318E-2</v>
      </c>
      <c r="Q85" s="51">
        <v>1.9900000000000029E-2</v>
      </c>
      <c r="R85" s="9">
        <f>IF(INDEX('Pace of change parameters'!$E$29:$I$29,1,$B$6)=1,D85*(1+P85),D85)</f>
        <v>44405.15553164437</v>
      </c>
      <c r="S85" s="96">
        <f>IF(P85&lt;INDEX('Pace of change parameters'!$E$22:$I$22,1,$B$6),INDEX('Pace of change parameters'!$E$22:$I$22,1,$B$6),P85)</f>
        <v>2.4387642605065318E-2</v>
      </c>
      <c r="T85" s="125">
        <v>1.9900000000000029E-2</v>
      </c>
      <c r="U85" s="110">
        <f t="shared" si="11"/>
        <v>44405.15553164437</v>
      </c>
      <c r="V85" s="124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0.27241390179671143</v>
      </c>
      <c r="W85" s="125">
        <f>MIN(S85, S85+(INDEX('Pace of change parameters'!$E$25:$I$25,1,$B$6)-S85)*(1-V85))</f>
        <v>1.3919393859702445E-2</v>
      </c>
      <c r="X85" s="125">
        <v>9.477610612087517E-3</v>
      </c>
      <c r="Y85" s="101">
        <f t="shared" si="12"/>
        <v>43951.377885030379</v>
      </c>
      <c r="Z85" s="90">
        <v>0</v>
      </c>
      <c r="AA85" s="92">
        <f t="shared" si="15"/>
        <v>41236.587325192224</v>
      </c>
      <c r="AB85" s="92">
        <f>IF(INDEX('Pace of change parameters'!$E$27:$I$27,1,$B$6)=1,MAX(AA85,Y85),Y85)</f>
        <v>43951.377885030379</v>
      </c>
      <c r="AC85" s="90">
        <f t="shared" si="13"/>
        <v>1.3919393859702422E-2</v>
      </c>
      <c r="AD85" s="136">
        <v>9.477610612087517E-3</v>
      </c>
      <c r="AE85" s="50">
        <v>43951</v>
      </c>
      <c r="AF85" s="50">
        <v>142.21300194572137</v>
      </c>
      <c r="AG85" s="15">
        <f t="shared" si="14"/>
        <v>1.3910676386453824E-2</v>
      </c>
      <c r="AH85" s="15">
        <f t="shared" si="14"/>
        <v>9.4689313283902177E-3</v>
      </c>
      <c r="AI85" s="50"/>
      <c r="AJ85" s="50">
        <v>41236.587325192224</v>
      </c>
      <c r="AK85" s="50">
        <v>133.42993045692864</v>
      </c>
      <c r="AL85" s="15">
        <f t="shared" si="16"/>
        <v>6.5825347122008049E-2</v>
      </c>
      <c r="AM85" s="52">
        <f t="shared" si="16"/>
        <v>6.5825347122008049E-2</v>
      </c>
    </row>
    <row r="86" spans="1:39" x14ac:dyDescent="0.2">
      <c r="A86" s="178" t="s">
        <v>219</v>
      </c>
      <c r="B86" s="178" t="s">
        <v>220</v>
      </c>
      <c r="D86" s="61">
        <v>31534</v>
      </c>
      <c r="E86" s="66">
        <v>127.62417061463277</v>
      </c>
      <c r="F86" s="49"/>
      <c r="G86" s="81">
        <v>33077.50371828433</v>
      </c>
      <c r="H86" s="74">
        <v>133.11802607917852</v>
      </c>
      <c r="I86" s="83"/>
      <c r="J86" s="96">
        <f t="shared" si="9"/>
        <v>-4.666324676221334E-2</v>
      </c>
      <c r="K86" s="119">
        <f t="shared" si="9"/>
        <v>-4.1270559866009471E-2</v>
      </c>
      <c r="L86" s="96">
        <v>2.566921150554502E-2</v>
      </c>
      <c r="M86" s="90">
        <f>INDEX('Pace of change parameters'!$E$20:$I$20,1,$B$6)</f>
        <v>1.9900000000000001E-2</v>
      </c>
      <c r="N86" s="101">
        <f>IF(INDEX('Pace of change parameters'!$E$28:$I$28,1,$B$6)=1,(1+L86)*D86,D86)</f>
        <v>32343.452915615857</v>
      </c>
      <c r="O86" s="87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0.98140386952698355</v>
      </c>
      <c r="P86" s="51">
        <v>3.2063845028533322E-2</v>
      </c>
      <c r="Q86" s="51">
        <v>2.6258664817990107E-2</v>
      </c>
      <c r="R86" s="9">
        <f>IF(INDEX('Pace of change parameters'!$E$29:$I$29,1,$B$6)=1,D86*(1+P86),D86)</f>
        <v>32545.101289129769</v>
      </c>
      <c r="S86" s="96">
        <f>IF(P86&lt;INDEX('Pace of change parameters'!$E$22:$I$22,1,$B$6),INDEX('Pace of change parameters'!$E$22:$I$22,1,$B$6),P86)</f>
        <v>3.2063845028533322E-2</v>
      </c>
      <c r="T86" s="125">
        <v>2.6258664817990107E-2</v>
      </c>
      <c r="U86" s="110">
        <f t="shared" si="11"/>
        <v>32545.101289129769</v>
      </c>
      <c r="V86" s="124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5">
        <f>MIN(S86, S86+(INDEX('Pace of change parameters'!$E$25:$I$25,1,$B$6)-S86)*(1-V86))</f>
        <v>3.2063845028533322E-2</v>
      </c>
      <c r="X86" s="125">
        <v>2.6258664817990107E-2</v>
      </c>
      <c r="Y86" s="101">
        <f t="shared" si="12"/>
        <v>32545.101289129769</v>
      </c>
      <c r="Z86" s="90">
        <v>0</v>
      </c>
      <c r="AA86" s="92">
        <f t="shared" si="15"/>
        <v>34184.392212422397</v>
      </c>
      <c r="AB86" s="92">
        <f>IF(INDEX('Pace of change parameters'!$E$27:$I$27,1,$B$6)=1,MAX(AA86,Y86),Y86)</f>
        <v>32545.101289129769</v>
      </c>
      <c r="AC86" s="90">
        <f t="shared" si="13"/>
        <v>3.2063845028533322E-2</v>
      </c>
      <c r="AD86" s="136">
        <v>2.6258664817990107E-2</v>
      </c>
      <c r="AE86" s="50">
        <v>32545</v>
      </c>
      <c r="AF86" s="50">
        <v>130.97500330268497</v>
      </c>
      <c r="AG86" s="15">
        <f t="shared" si="14"/>
        <v>3.2060632967590541E-2</v>
      </c>
      <c r="AH86" s="15">
        <f t="shared" si="14"/>
        <v>2.6255470824332994E-2</v>
      </c>
      <c r="AI86" s="50"/>
      <c r="AJ86" s="50">
        <v>34184.392212422397</v>
      </c>
      <c r="AK86" s="50">
        <v>137.57261892525128</v>
      </c>
      <c r="AL86" s="15">
        <f t="shared" si="16"/>
        <v>-4.7957331001680092E-2</v>
      </c>
      <c r="AM86" s="52">
        <f t="shared" si="16"/>
        <v>-4.7957331001680314E-2</v>
      </c>
    </row>
    <row r="87" spans="1:39" x14ac:dyDescent="0.2">
      <c r="A87" s="178" t="s">
        <v>221</v>
      </c>
      <c r="B87" s="178" t="s">
        <v>222</v>
      </c>
      <c r="D87" s="61">
        <v>26776</v>
      </c>
      <c r="E87" s="66">
        <v>122.07501955371698</v>
      </c>
      <c r="F87" s="49"/>
      <c r="G87" s="81">
        <v>27282.769126179141</v>
      </c>
      <c r="H87" s="74">
        <v>123.86225148382249</v>
      </c>
      <c r="I87" s="83"/>
      <c r="J87" s="96">
        <f t="shared" si="9"/>
        <v>-1.8574695399700913E-2</v>
      </c>
      <c r="K87" s="119">
        <f t="shared" si="9"/>
        <v>-1.4429189754708527E-2</v>
      </c>
      <c r="L87" s="96">
        <v>2.4208021392468249E-2</v>
      </c>
      <c r="M87" s="90">
        <f>INDEX('Pace of change parameters'!$E$20:$I$20,1,$B$6)</f>
        <v>1.9900000000000001E-2</v>
      </c>
      <c r="N87" s="101">
        <f>IF(INDEX('Pace of change parameters'!$E$28:$I$28,1,$B$6)=1,(1+L87)*D87,D87)</f>
        <v>27424.193980804728</v>
      </c>
      <c r="O87" s="87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0.69278698660976912</v>
      </c>
      <c r="P87" s="51">
        <v>2.871565355583594E-2</v>
      </c>
      <c r="Q87" s="51">
        <v>2.4388672171468118E-2</v>
      </c>
      <c r="R87" s="9">
        <f>IF(INDEX('Pace of change parameters'!$E$29:$I$29,1,$B$6)=1,D87*(1+P87),D87)</f>
        <v>27544.890339611062</v>
      </c>
      <c r="S87" s="96">
        <f>IF(P87&lt;INDEX('Pace of change parameters'!$E$22:$I$22,1,$B$6),INDEX('Pace of change parameters'!$E$22:$I$22,1,$B$6),P87)</f>
        <v>2.871565355583594E-2</v>
      </c>
      <c r="T87" s="125">
        <v>2.4388672171468118E-2</v>
      </c>
      <c r="U87" s="110">
        <f t="shared" si="11"/>
        <v>27544.890339611062</v>
      </c>
      <c r="V87" s="124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5">
        <f>MIN(S87, S87+(INDEX('Pace of change parameters'!$E$25:$I$25,1,$B$6)-S87)*(1-V87))</f>
        <v>2.871565355583594E-2</v>
      </c>
      <c r="X87" s="125">
        <v>2.4388672171468118E-2</v>
      </c>
      <c r="Y87" s="101">
        <f t="shared" si="12"/>
        <v>27544.890339611062</v>
      </c>
      <c r="Z87" s="90">
        <v>0</v>
      </c>
      <c r="AA87" s="92">
        <f t="shared" si="15"/>
        <v>28195.745615916479</v>
      </c>
      <c r="AB87" s="92">
        <f>IF(INDEX('Pace of change parameters'!$E$27:$I$27,1,$B$6)=1,MAX(AA87,Y87),Y87)</f>
        <v>27544.890339611062</v>
      </c>
      <c r="AC87" s="90">
        <f t="shared" si="13"/>
        <v>2.871565355583594E-2</v>
      </c>
      <c r="AD87" s="136">
        <v>2.4388672171468118E-2</v>
      </c>
      <c r="AE87" s="50">
        <v>27545</v>
      </c>
      <c r="AF87" s="50">
        <v>125.05276503799304</v>
      </c>
      <c r="AG87" s="15">
        <f t="shared" si="14"/>
        <v>2.8719749028981223E-2</v>
      </c>
      <c r="AH87" s="15">
        <f t="shared" si="14"/>
        <v>2.4392750418243958E-2</v>
      </c>
      <c r="AI87" s="50"/>
      <c r="AJ87" s="50">
        <v>28195.745615916479</v>
      </c>
      <c r="AK87" s="50">
        <v>128.00711387105557</v>
      </c>
      <c r="AL87" s="15">
        <f t="shared" si="16"/>
        <v>-2.3079567562459991E-2</v>
      </c>
      <c r="AM87" s="52">
        <f t="shared" si="16"/>
        <v>-2.307956756245988E-2</v>
      </c>
    </row>
    <row r="88" spans="1:39" x14ac:dyDescent="0.2">
      <c r="A88" s="178" t="s">
        <v>223</v>
      </c>
      <c r="B88" s="178" t="s">
        <v>224</v>
      </c>
      <c r="D88" s="61">
        <v>36533</v>
      </c>
      <c r="E88" s="66">
        <v>129.55755247930188</v>
      </c>
      <c r="F88" s="49"/>
      <c r="G88" s="81">
        <v>35094.758748209766</v>
      </c>
      <c r="H88" s="74">
        <v>123.76110567515451</v>
      </c>
      <c r="I88" s="83"/>
      <c r="J88" s="96">
        <f t="shared" si="9"/>
        <v>4.0981653759440739E-2</v>
      </c>
      <c r="K88" s="119">
        <f t="shared" si="9"/>
        <v>4.6835771000315329E-2</v>
      </c>
      <c r="L88" s="96">
        <v>2.5635561383243965E-2</v>
      </c>
      <c r="M88" s="90">
        <f>INDEX('Pace of change parameters'!$E$20:$I$20,1,$B$6)</f>
        <v>1.9900000000000001E-2</v>
      </c>
      <c r="N88" s="101">
        <f>IF(INDEX('Pace of change parameters'!$E$28:$I$28,1,$B$6)=1,(1+L88)*D88,D88)</f>
        <v>37469.543964014054</v>
      </c>
      <c r="O88" s="87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3.4023967738544873E-2</v>
      </c>
      <c r="P88" s="51">
        <v>2.5857247554845308E-2</v>
      </c>
      <c r="Q88" s="51">
        <v>2.01204464577176E-2</v>
      </c>
      <c r="R88" s="9">
        <f>IF(INDEX('Pace of change parameters'!$E$29:$I$29,1,$B$6)=1,D88*(1+P88),D88)</f>
        <v>37477.64282492116</v>
      </c>
      <c r="S88" s="96">
        <f>IF(P88&lt;INDEX('Pace of change parameters'!$E$22:$I$22,1,$B$6),INDEX('Pace of change parameters'!$E$22:$I$22,1,$B$6),P88)</f>
        <v>2.5857247554845308E-2</v>
      </c>
      <c r="T88" s="125">
        <v>2.01204464577176E-2</v>
      </c>
      <c r="U88" s="110">
        <f t="shared" si="11"/>
        <v>37477.64282492116</v>
      </c>
      <c r="V88" s="124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5">
        <f>MIN(S88, S88+(INDEX('Pace of change parameters'!$E$25:$I$25,1,$B$6)-S88)*(1-V88))</f>
        <v>2.5857247554845308E-2</v>
      </c>
      <c r="X88" s="125">
        <v>2.01204464577176E-2</v>
      </c>
      <c r="Y88" s="101">
        <f t="shared" si="12"/>
        <v>37477.64282492116</v>
      </c>
      <c r="Z88" s="90">
        <v>0</v>
      </c>
      <c r="AA88" s="92">
        <f t="shared" si="15"/>
        <v>36269.151622405763</v>
      </c>
      <c r="AB88" s="92">
        <f>IF(INDEX('Pace of change parameters'!$E$27:$I$27,1,$B$6)=1,MAX(AA88,Y88),Y88)</f>
        <v>37477.64282492116</v>
      </c>
      <c r="AC88" s="90">
        <f t="shared" si="13"/>
        <v>2.5857247554845308E-2</v>
      </c>
      <c r="AD88" s="136">
        <v>2.01204464577176E-2</v>
      </c>
      <c r="AE88" s="50">
        <v>37478</v>
      </c>
      <c r="AF88" s="50">
        <v>132.16556784936006</v>
      </c>
      <c r="AG88" s="15">
        <f t="shared" si="14"/>
        <v>2.5867024334163657E-2</v>
      </c>
      <c r="AH88" s="15">
        <f t="shared" si="14"/>
        <v>2.0130168563309736E-2</v>
      </c>
      <c r="AI88" s="50"/>
      <c r="AJ88" s="50">
        <v>36269.151622405763</v>
      </c>
      <c r="AK88" s="50">
        <v>127.90258337130574</v>
      </c>
      <c r="AL88" s="15">
        <f t="shared" si="16"/>
        <v>3.3329932560304254E-2</v>
      </c>
      <c r="AM88" s="52">
        <f t="shared" si="16"/>
        <v>3.3329932560304254E-2</v>
      </c>
    </row>
    <row r="89" spans="1:39" x14ac:dyDescent="0.2">
      <c r="A89" s="178" t="s">
        <v>225</v>
      </c>
      <c r="B89" s="178" t="s">
        <v>226</v>
      </c>
      <c r="D89" s="61">
        <v>45720</v>
      </c>
      <c r="E89" s="66">
        <v>149.93337500661156</v>
      </c>
      <c r="F89" s="49"/>
      <c r="G89" s="81">
        <v>39062.81585056075</v>
      </c>
      <c r="H89" s="74">
        <v>127.5453342418344</v>
      </c>
      <c r="I89" s="83"/>
      <c r="J89" s="96">
        <f t="shared" ref="J89:K152" si="17">D89/G89-1</f>
        <v>0.17042253622747183</v>
      </c>
      <c r="K89" s="119">
        <f t="shared" si="17"/>
        <v>0.17553006464609644</v>
      </c>
      <c r="L89" s="96">
        <v>2.4350673216653185E-2</v>
      </c>
      <c r="M89" s="90">
        <f>INDEX('Pace of change parameters'!$E$20:$I$20,1,$B$6)</f>
        <v>1.9900000000000001E-2</v>
      </c>
      <c r="N89" s="101">
        <f>IF(INDEX('Pace of change parameters'!$E$28:$I$28,1,$B$6)=1,(1+L89)*D89,D89)</f>
        <v>46833.312779465385</v>
      </c>
      <c r="O89" s="87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1">
        <v>2.4350673216653185E-2</v>
      </c>
      <c r="Q89" s="51">
        <v>1.9900000000000029E-2</v>
      </c>
      <c r="R89" s="9">
        <f>IF(INDEX('Pace of change parameters'!$E$29:$I$29,1,$B$6)=1,D89*(1+P89),D89)</f>
        <v>46833.312779465385</v>
      </c>
      <c r="S89" s="96">
        <f>IF(P89&lt;INDEX('Pace of change parameters'!$E$22:$I$22,1,$B$6),INDEX('Pace of change parameters'!$E$22:$I$22,1,$B$6),P89)</f>
        <v>2.4350673216653185E-2</v>
      </c>
      <c r="T89" s="125">
        <v>1.9900000000000029E-2</v>
      </c>
      <c r="U89" s="110">
        <f t="shared" si="11"/>
        <v>46833.312779465385</v>
      </c>
      <c r="V89" s="124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0</v>
      </c>
      <c r="W89" s="125">
        <f>MIN(S89, S89+(INDEX('Pace of change parameters'!$E$25:$I$25,1,$B$6)-S89)*(1-V89))</f>
        <v>0.01</v>
      </c>
      <c r="X89" s="125">
        <v>5.6116786308109123E-3</v>
      </c>
      <c r="Y89" s="101">
        <f t="shared" si="12"/>
        <v>46177.2</v>
      </c>
      <c r="Z89" s="90">
        <v>0</v>
      </c>
      <c r="AA89" s="92">
        <f t="shared" si="15"/>
        <v>40369.993737437348</v>
      </c>
      <c r="AB89" s="92">
        <f>IF(INDEX('Pace of change parameters'!$E$27:$I$27,1,$B$6)=1,MAX(AA89,Y89),Y89)</f>
        <v>46177.2</v>
      </c>
      <c r="AC89" s="90">
        <f t="shared" si="13"/>
        <v>1.0000000000000009E-2</v>
      </c>
      <c r="AD89" s="136">
        <v>5.6116786308109123E-3</v>
      </c>
      <c r="AE89" s="50">
        <v>46177</v>
      </c>
      <c r="AF89" s="50">
        <v>150.77409989635044</v>
      </c>
      <c r="AG89" s="15">
        <f t="shared" si="14"/>
        <v>9.9956255468065525E-3</v>
      </c>
      <c r="AH89" s="15">
        <f t="shared" si="14"/>
        <v>5.6073231840596538E-3</v>
      </c>
      <c r="AI89" s="50"/>
      <c r="AJ89" s="50">
        <v>40369.993737437348</v>
      </c>
      <c r="AK89" s="50">
        <v>131.81344540752798</v>
      </c>
      <c r="AL89" s="15">
        <f t="shared" si="16"/>
        <v>0.14384461638341772</v>
      </c>
      <c r="AM89" s="52">
        <f t="shared" si="16"/>
        <v>0.14384461638341794</v>
      </c>
    </row>
    <row r="90" spans="1:39" x14ac:dyDescent="0.2">
      <c r="A90" s="178" t="s">
        <v>227</v>
      </c>
      <c r="B90" s="178" t="s">
        <v>228</v>
      </c>
      <c r="D90" s="61">
        <v>19134</v>
      </c>
      <c r="E90" s="66">
        <v>129.09935065892296</v>
      </c>
      <c r="F90" s="49"/>
      <c r="G90" s="81">
        <v>18106.234951108036</v>
      </c>
      <c r="H90" s="74">
        <v>121.71929885880546</v>
      </c>
      <c r="I90" s="83"/>
      <c r="J90" s="96">
        <f t="shared" si="17"/>
        <v>5.6763046081486301E-2</v>
      </c>
      <c r="K90" s="119">
        <f t="shared" si="17"/>
        <v>6.0631731116676635E-2</v>
      </c>
      <c r="L90" s="96">
        <v>2.3633733765598075E-2</v>
      </c>
      <c r="M90" s="90">
        <f>INDEX('Pace of change parameters'!$E$20:$I$20,1,$B$6)</f>
        <v>1.9900000000000001E-2</v>
      </c>
      <c r="N90" s="101">
        <f>IF(INDEX('Pace of change parameters'!$E$28:$I$28,1,$B$6)=1,(1+L90)*D90,D90)</f>
        <v>19586.207861870953</v>
      </c>
      <c r="O90" s="87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1">
        <v>2.3633733765598075E-2</v>
      </c>
      <c r="Q90" s="51">
        <v>1.9900000000000029E-2</v>
      </c>
      <c r="R90" s="9">
        <f>IF(INDEX('Pace of change parameters'!$E$29:$I$29,1,$B$6)=1,D90*(1+P90),D90)</f>
        <v>19586.207861870953</v>
      </c>
      <c r="S90" s="96">
        <f>IF(P90&lt;INDEX('Pace of change parameters'!$E$22:$I$22,1,$B$6),INDEX('Pace of change parameters'!$E$22:$I$22,1,$B$6),P90)</f>
        <v>2.3633733765598075E-2</v>
      </c>
      <c r="T90" s="125">
        <v>1.9900000000000029E-2</v>
      </c>
      <c r="U90" s="110">
        <f t="shared" si="11"/>
        <v>19586.207861870953</v>
      </c>
      <c r="V90" s="124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0.86473907837027408</v>
      </c>
      <c r="W90" s="125">
        <f>MIN(S90, S90+(INDEX('Pace of change parameters'!$E$25:$I$25,1,$B$6)-S90)*(1-V90))</f>
        <v>2.1789622371208964E-2</v>
      </c>
      <c r="X90" s="125">
        <v>1.8062615055466802E-2</v>
      </c>
      <c r="Y90" s="101">
        <f t="shared" si="12"/>
        <v>19550.922634450715</v>
      </c>
      <c r="Z90" s="90">
        <v>0</v>
      </c>
      <c r="AA90" s="92">
        <f t="shared" si="15"/>
        <v>18712.132642488647</v>
      </c>
      <c r="AB90" s="92">
        <f>IF(INDEX('Pace of change parameters'!$E$27:$I$27,1,$B$6)=1,MAX(AA90,Y90),Y90)</f>
        <v>19550.922634450715</v>
      </c>
      <c r="AC90" s="90">
        <f t="shared" si="13"/>
        <v>2.1789622371209072E-2</v>
      </c>
      <c r="AD90" s="136">
        <v>1.8062615055466802E-2</v>
      </c>
      <c r="AE90" s="50">
        <v>19551</v>
      </c>
      <c r="AF90" s="50">
        <v>131.43174262426515</v>
      </c>
      <c r="AG90" s="15">
        <f t="shared" si="14"/>
        <v>2.1793665725932998E-2</v>
      </c>
      <c r="AH90" s="15">
        <f t="shared" si="14"/>
        <v>1.8066643661936777E-2</v>
      </c>
      <c r="AI90" s="50"/>
      <c r="AJ90" s="50">
        <v>18712.132642488647</v>
      </c>
      <c r="AK90" s="50">
        <v>125.79245058660318</v>
      </c>
      <c r="AL90" s="15">
        <f t="shared" si="16"/>
        <v>4.4830130992476125E-2</v>
      </c>
      <c r="AM90" s="52">
        <f t="shared" si="16"/>
        <v>4.4830130992475903E-2</v>
      </c>
    </row>
    <row r="91" spans="1:39" x14ac:dyDescent="0.2">
      <c r="A91" s="178" t="s">
        <v>229</v>
      </c>
      <c r="B91" s="178" t="s">
        <v>230</v>
      </c>
      <c r="D91" s="61">
        <v>39038</v>
      </c>
      <c r="E91" s="66">
        <v>135.69300260982416</v>
      </c>
      <c r="F91" s="49"/>
      <c r="G91" s="81">
        <v>40143.574515629567</v>
      </c>
      <c r="H91" s="74">
        <v>139.12318887191557</v>
      </c>
      <c r="I91" s="83"/>
      <c r="J91" s="96">
        <f t="shared" si="17"/>
        <v>-2.7540510006131114E-2</v>
      </c>
      <c r="K91" s="119">
        <f t="shared" si="17"/>
        <v>-2.4655747829712471E-2</v>
      </c>
      <c r="L91" s="96">
        <v>2.2925492551620685E-2</v>
      </c>
      <c r="M91" s="90">
        <f>INDEX('Pace of change parameters'!$E$20:$I$20,1,$B$6)</f>
        <v>1.9900000000000001E-2</v>
      </c>
      <c r="N91" s="101">
        <f>IF(INDEX('Pace of change parameters'!$E$28:$I$28,1,$B$6)=1,(1+L91)*D91,D91)</f>
        <v>39932.965378230168</v>
      </c>
      <c r="O91" s="87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0.80274997666357495</v>
      </c>
      <c r="P91" s="51">
        <v>2.8142060618170595E-2</v>
      </c>
      <c r="Q91" s="51">
        <v>2.5101139095480951E-2</v>
      </c>
      <c r="R91" s="9">
        <f>IF(INDEX('Pace of change parameters'!$E$29:$I$29,1,$B$6)=1,D91*(1+P91),D91)</f>
        <v>40136.609762412147</v>
      </c>
      <c r="S91" s="96">
        <f>IF(P91&lt;INDEX('Pace of change parameters'!$E$22:$I$22,1,$B$6),INDEX('Pace of change parameters'!$E$22:$I$22,1,$B$6),P91)</f>
        <v>2.8142060618170595E-2</v>
      </c>
      <c r="T91" s="125">
        <v>2.5101139095480951E-2</v>
      </c>
      <c r="U91" s="110">
        <f t="shared" si="11"/>
        <v>40136.609762412147</v>
      </c>
      <c r="V91" s="124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5">
        <f>MIN(S91, S91+(INDEX('Pace of change parameters'!$E$25:$I$25,1,$B$6)-S91)*(1-V91))</f>
        <v>2.8142060618170595E-2</v>
      </c>
      <c r="X91" s="125">
        <v>2.5101139095480951E-2</v>
      </c>
      <c r="Y91" s="101">
        <f t="shared" si="12"/>
        <v>40136.609762412147</v>
      </c>
      <c r="Z91" s="90">
        <v>0</v>
      </c>
      <c r="AA91" s="92">
        <f t="shared" si="15"/>
        <v>41486.91835207399</v>
      </c>
      <c r="AB91" s="92">
        <f>IF(INDEX('Pace of change parameters'!$E$27:$I$27,1,$B$6)=1,MAX(AA91,Y91),Y91)</f>
        <v>40136.609762412147</v>
      </c>
      <c r="AC91" s="90">
        <f t="shared" si="13"/>
        <v>2.8142060618170595E-2</v>
      </c>
      <c r="AD91" s="136">
        <v>2.5101139095480951E-2</v>
      </c>
      <c r="AE91" s="50">
        <v>40137</v>
      </c>
      <c r="AF91" s="50">
        <v>139.10040396572052</v>
      </c>
      <c r="AG91" s="15">
        <f t="shared" si="14"/>
        <v>2.8152056970131678E-2</v>
      </c>
      <c r="AH91" s="15">
        <f t="shared" si="14"/>
        <v>2.5111105881370221E-2</v>
      </c>
      <c r="AI91" s="50"/>
      <c r="AJ91" s="50">
        <v>41486.91835207399</v>
      </c>
      <c r="AK91" s="50">
        <v>143.77873538297223</v>
      </c>
      <c r="AL91" s="15">
        <f t="shared" si="16"/>
        <v>-3.2538409833626658E-2</v>
      </c>
      <c r="AM91" s="52">
        <f t="shared" si="16"/>
        <v>-3.2538409833626658E-2</v>
      </c>
    </row>
    <row r="92" spans="1:39" x14ac:dyDescent="0.2">
      <c r="A92" s="178" t="s">
        <v>231</v>
      </c>
      <c r="B92" s="178" t="s">
        <v>232</v>
      </c>
      <c r="D92" s="61">
        <v>23435</v>
      </c>
      <c r="E92" s="66">
        <v>129.4406428258421</v>
      </c>
      <c r="F92" s="49"/>
      <c r="G92" s="81">
        <v>23218.00505109736</v>
      </c>
      <c r="H92" s="74">
        <v>127.76505733691991</v>
      </c>
      <c r="I92" s="83"/>
      <c r="J92" s="96">
        <f t="shared" si="17"/>
        <v>9.34597733203546E-3</v>
      </c>
      <c r="K92" s="119">
        <f t="shared" si="17"/>
        <v>1.3114583312897832E-2</v>
      </c>
      <c r="L92" s="96">
        <v>2.3708011649326677E-2</v>
      </c>
      <c r="M92" s="90">
        <f>INDEX('Pace of change parameters'!$E$20:$I$20,1,$B$6)</f>
        <v>1.9900000000000001E-2</v>
      </c>
      <c r="N92" s="101">
        <f>IF(INDEX('Pace of change parameters'!$E$28:$I$28,1,$B$6)=1,(1+L92)*D92,D92)</f>
        <v>23990.597253001972</v>
      </c>
      <c r="O92" s="87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0.39661738373228139</v>
      </c>
      <c r="P92" s="51">
        <v>2.6287350635911588E-2</v>
      </c>
      <c r="Q92" s="51">
        <v>2.2469744304510764E-2</v>
      </c>
      <c r="R92" s="9">
        <f>IF(INDEX('Pace of change parameters'!$E$29:$I$29,1,$B$6)=1,D92*(1+P92),D92)</f>
        <v>24051.044062152589</v>
      </c>
      <c r="S92" s="96">
        <f>IF(P92&lt;INDEX('Pace of change parameters'!$E$22:$I$22,1,$B$6),INDEX('Pace of change parameters'!$E$22:$I$22,1,$B$6),P92)</f>
        <v>2.6287350635911588E-2</v>
      </c>
      <c r="T92" s="125">
        <v>2.2469744304510764E-2</v>
      </c>
      <c r="U92" s="110">
        <f t="shared" si="11"/>
        <v>24051.044062152589</v>
      </c>
      <c r="V92" s="124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5">
        <f>MIN(S92, S92+(INDEX('Pace of change parameters'!$E$25:$I$25,1,$B$6)-S92)*(1-V92))</f>
        <v>2.6287350635911588E-2</v>
      </c>
      <c r="X92" s="125">
        <v>2.2469744304510764E-2</v>
      </c>
      <c r="Y92" s="101">
        <f t="shared" si="12"/>
        <v>24051.044062152589</v>
      </c>
      <c r="Z92" s="90">
        <v>0</v>
      </c>
      <c r="AA92" s="92">
        <f t="shared" si="15"/>
        <v>23994.960375984621</v>
      </c>
      <c r="AB92" s="92">
        <f>IF(INDEX('Pace of change parameters'!$E$27:$I$27,1,$B$6)=1,MAX(AA92,Y92),Y92)</f>
        <v>24051.044062152589</v>
      </c>
      <c r="AC92" s="90">
        <f t="shared" si="13"/>
        <v>2.6287350635911588E-2</v>
      </c>
      <c r="AD92" s="136">
        <v>2.2469744304510764E-2</v>
      </c>
      <c r="AE92" s="50">
        <v>24051</v>
      </c>
      <c r="AF92" s="50">
        <v>132.34889850560293</v>
      </c>
      <c r="AG92" s="15">
        <f t="shared" si="14"/>
        <v>2.628547045018137E-2</v>
      </c>
      <c r="AH92" s="15">
        <f t="shared" si="14"/>
        <v>2.2467871112736848E-2</v>
      </c>
      <c r="AI92" s="50"/>
      <c r="AJ92" s="50">
        <v>23994.960375984621</v>
      </c>
      <c r="AK92" s="50">
        <v>132.04052120274218</v>
      </c>
      <c r="AL92" s="15">
        <f t="shared" si="16"/>
        <v>2.3354747470833992E-3</v>
      </c>
      <c r="AM92" s="52">
        <f t="shared" si="16"/>
        <v>2.3354747470833992E-3</v>
      </c>
    </row>
    <row r="93" spans="1:39" x14ac:dyDescent="0.2">
      <c r="A93" s="178" t="s">
        <v>233</v>
      </c>
      <c r="B93" s="178" t="s">
        <v>234</v>
      </c>
      <c r="D93" s="61">
        <v>38937</v>
      </c>
      <c r="E93" s="66">
        <v>137.82676319651105</v>
      </c>
      <c r="F93" s="49"/>
      <c r="G93" s="81">
        <v>39476.763605604101</v>
      </c>
      <c r="H93" s="74">
        <v>139.03165500884216</v>
      </c>
      <c r="I93" s="83"/>
      <c r="J93" s="96">
        <f t="shared" si="17"/>
        <v>-1.3672944697206035E-2</v>
      </c>
      <c r="K93" s="119">
        <f t="shared" si="17"/>
        <v>-8.6663128066373218E-3</v>
      </c>
      <c r="L93" s="96">
        <v>2.5077049374990334E-2</v>
      </c>
      <c r="M93" s="90">
        <f>INDEX('Pace of change parameters'!$E$20:$I$20,1,$B$6)</f>
        <v>1.9900000000000001E-2</v>
      </c>
      <c r="N93" s="101">
        <f>IF(INDEX('Pace of change parameters'!$E$28:$I$28,1,$B$6)=1,(1+L93)*D93,D93)</f>
        <v>39913.425071514001</v>
      </c>
      <c r="O93" s="87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0.63082056781330453</v>
      </c>
      <c r="P93" s="51">
        <v>2.9184978387492011E-2</v>
      </c>
      <c r="Q93" s="51">
        <v>2.3987182326835832E-2</v>
      </c>
      <c r="R93" s="9">
        <f>IF(INDEX('Pace of change parameters'!$E$29:$I$29,1,$B$6)=1,D93*(1+P93),D93)</f>
        <v>40073.375503473777</v>
      </c>
      <c r="S93" s="96">
        <f>IF(P93&lt;INDEX('Pace of change parameters'!$E$22:$I$22,1,$B$6),INDEX('Pace of change parameters'!$E$22:$I$22,1,$B$6),P93)</f>
        <v>2.9184978387492011E-2</v>
      </c>
      <c r="T93" s="125">
        <v>2.3987182326835832E-2</v>
      </c>
      <c r="U93" s="110">
        <f t="shared" si="11"/>
        <v>40073.375503473777</v>
      </c>
      <c r="V93" s="124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5">
        <f>MIN(S93, S93+(INDEX('Pace of change parameters'!$E$25:$I$25,1,$B$6)-S93)*(1-V93))</f>
        <v>2.9184978387492011E-2</v>
      </c>
      <c r="X93" s="125">
        <v>2.3987182326835832E-2</v>
      </c>
      <c r="Y93" s="101">
        <f t="shared" si="12"/>
        <v>40073.375503473777</v>
      </c>
      <c r="Z93" s="90">
        <v>0</v>
      </c>
      <c r="AA93" s="92">
        <f t="shared" si="15"/>
        <v>40797.793626279381</v>
      </c>
      <c r="AB93" s="92">
        <f>IF(INDEX('Pace of change parameters'!$E$27:$I$27,1,$B$6)=1,MAX(AA93,Y93),Y93)</f>
        <v>40073.375503473777</v>
      </c>
      <c r="AC93" s="90">
        <f t="shared" si="13"/>
        <v>2.9184978387492011E-2</v>
      </c>
      <c r="AD93" s="136">
        <v>2.3987182326835832E-2</v>
      </c>
      <c r="AE93" s="50">
        <v>40073</v>
      </c>
      <c r="AF93" s="50">
        <v>141.13151642396582</v>
      </c>
      <c r="AG93" s="15">
        <f t="shared" si="14"/>
        <v>2.9175334514728979E-2</v>
      </c>
      <c r="AH93" s="15">
        <f t="shared" si="14"/>
        <v>2.3977587159490277E-2</v>
      </c>
      <c r="AI93" s="50"/>
      <c r="AJ93" s="50">
        <v>40797.793626279381</v>
      </c>
      <c r="AK93" s="50">
        <v>143.68413847799809</v>
      </c>
      <c r="AL93" s="15">
        <f t="shared" si="16"/>
        <v>-1.776551038320151E-2</v>
      </c>
      <c r="AM93" s="52">
        <f t="shared" si="16"/>
        <v>-1.7765510383201732E-2</v>
      </c>
    </row>
    <row r="94" spans="1:39" x14ac:dyDescent="0.2">
      <c r="A94" s="178" t="s">
        <v>235</v>
      </c>
      <c r="B94" s="178" t="s">
        <v>236</v>
      </c>
      <c r="D94" s="61">
        <v>23655</v>
      </c>
      <c r="E94" s="66">
        <v>125.0735658242962</v>
      </c>
      <c r="F94" s="49"/>
      <c r="G94" s="81">
        <v>24821.455536970643</v>
      </c>
      <c r="H94" s="74">
        <v>130.56670233456279</v>
      </c>
      <c r="I94" s="83"/>
      <c r="J94" s="96">
        <f t="shared" si="17"/>
        <v>-4.6993841083704857E-2</v>
      </c>
      <c r="K94" s="119">
        <f t="shared" si="17"/>
        <v>-4.2071496116912188E-2</v>
      </c>
      <c r="L94" s="96">
        <v>2.5167856440025949E-2</v>
      </c>
      <c r="M94" s="90">
        <f>INDEX('Pace of change parameters'!$E$20:$I$20,1,$B$6)</f>
        <v>1.9900000000000001E-2</v>
      </c>
      <c r="N94" s="101">
        <f>IF(INDEX('Pace of change parameters'!$E$28:$I$28,1,$B$6)=1,(1+L94)*D94,D94)</f>
        <v>24250.345644088815</v>
      </c>
      <c r="O94" s="87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0.99001608727862567</v>
      </c>
      <c r="P94" s="51">
        <v>3.1615452294500912E-2</v>
      </c>
      <c r="Q94" s="51">
        <v>2.6314464685631478E-2</v>
      </c>
      <c r="R94" s="9">
        <f>IF(INDEX('Pace of change parameters'!$E$29:$I$29,1,$B$6)=1,D94*(1+P94),D94)</f>
        <v>24402.863524026419</v>
      </c>
      <c r="S94" s="96">
        <f>IF(P94&lt;INDEX('Pace of change parameters'!$E$22:$I$22,1,$B$6),INDEX('Pace of change parameters'!$E$22:$I$22,1,$B$6),P94)</f>
        <v>3.1615452294500912E-2</v>
      </c>
      <c r="T94" s="125">
        <v>2.6314464685631478E-2</v>
      </c>
      <c r="U94" s="110">
        <f t="shared" si="11"/>
        <v>24402.863524026419</v>
      </c>
      <c r="V94" s="124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5">
        <f>MIN(S94, S94+(INDEX('Pace of change parameters'!$E$25:$I$25,1,$B$6)-S94)*(1-V94))</f>
        <v>3.1615452294500912E-2</v>
      </c>
      <c r="X94" s="125">
        <v>2.6314464685631478E-2</v>
      </c>
      <c r="Y94" s="101">
        <f t="shared" si="12"/>
        <v>24402.863524026419</v>
      </c>
      <c r="Z94" s="90">
        <v>0</v>
      </c>
      <c r="AA94" s="92">
        <f t="shared" si="15"/>
        <v>25652.067900455779</v>
      </c>
      <c r="AB94" s="92">
        <f>IF(INDEX('Pace of change parameters'!$E$27:$I$27,1,$B$6)=1,MAX(AA94,Y94),Y94)</f>
        <v>24402.863524026419</v>
      </c>
      <c r="AC94" s="90">
        <f t="shared" si="13"/>
        <v>3.1615452294500912E-2</v>
      </c>
      <c r="AD94" s="136">
        <v>2.6314464685631478E-2</v>
      </c>
      <c r="AE94" s="50">
        <v>24403</v>
      </c>
      <c r="AF94" s="50">
        <v>128.36552765105091</v>
      </c>
      <c r="AG94" s="15">
        <f t="shared" si="14"/>
        <v>3.1621221729021265E-2</v>
      </c>
      <c r="AH94" s="15">
        <f t="shared" si="14"/>
        <v>2.632020447373562E-2</v>
      </c>
      <c r="AI94" s="50"/>
      <c r="AJ94" s="50">
        <v>25652.067900455779</v>
      </c>
      <c r="AK94" s="50">
        <v>134.93591900104875</v>
      </c>
      <c r="AL94" s="15">
        <f t="shared" si="16"/>
        <v>-4.869267870734062E-2</v>
      </c>
      <c r="AM94" s="52">
        <f t="shared" si="16"/>
        <v>-4.8692678707340842E-2</v>
      </c>
    </row>
    <row r="95" spans="1:39" x14ac:dyDescent="0.2">
      <c r="A95" s="178" t="s">
        <v>237</v>
      </c>
      <c r="B95" s="178" t="s">
        <v>238</v>
      </c>
      <c r="D95" s="61">
        <v>36745</v>
      </c>
      <c r="E95" s="66">
        <v>135.68431426561369</v>
      </c>
      <c r="F95" s="49"/>
      <c r="G95" s="81">
        <v>38498.761854604534</v>
      </c>
      <c r="H95" s="74">
        <v>141.6444656110821</v>
      </c>
      <c r="I95" s="83"/>
      <c r="J95" s="96">
        <f t="shared" si="17"/>
        <v>-4.5553720954139787E-2</v>
      </c>
      <c r="K95" s="119">
        <f t="shared" si="17"/>
        <v>-4.207825077919658E-2</v>
      </c>
      <c r="L95" s="96">
        <v>2.361380989087003E-2</v>
      </c>
      <c r="M95" s="90">
        <f>INDEX('Pace of change parameters'!$E$20:$I$20,1,$B$6)</f>
        <v>1.9900000000000001E-2</v>
      </c>
      <c r="N95" s="101">
        <f>IF(INDEX('Pace of change parameters'!$E$28:$I$28,1,$B$6)=1,(1+L95)*D95,D95)</f>
        <v>37612.689444440017</v>
      </c>
      <c r="O95" s="87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0.99008871805587728</v>
      </c>
      <c r="P95" s="51">
        <v>3.0052104168189153E-2</v>
      </c>
      <c r="Q95" s="51">
        <v>2.6314935271475104E-2</v>
      </c>
      <c r="R95" s="9">
        <f>IF(INDEX('Pace of change parameters'!$E$29:$I$29,1,$B$6)=1,D95*(1+P95),D95)</f>
        <v>37849.26456766011</v>
      </c>
      <c r="S95" s="96">
        <f>IF(P95&lt;INDEX('Pace of change parameters'!$E$22:$I$22,1,$B$6),INDEX('Pace of change parameters'!$E$22:$I$22,1,$B$6),P95)</f>
        <v>3.0052104168189153E-2</v>
      </c>
      <c r="T95" s="125">
        <v>2.6314935271475104E-2</v>
      </c>
      <c r="U95" s="110">
        <f t="shared" si="11"/>
        <v>37849.26456766011</v>
      </c>
      <c r="V95" s="124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5">
        <f>MIN(S95, S95+(INDEX('Pace of change parameters'!$E$25:$I$25,1,$B$6)-S95)*(1-V95))</f>
        <v>3.0052104168189153E-2</v>
      </c>
      <c r="X95" s="125">
        <v>2.6314935271475104E-2</v>
      </c>
      <c r="Y95" s="101">
        <f t="shared" si="12"/>
        <v>37849.26456766011</v>
      </c>
      <c r="Z95" s="90">
        <v>0</v>
      </c>
      <c r="AA95" s="92">
        <f t="shared" si="15"/>
        <v>39787.064529992567</v>
      </c>
      <c r="AB95" s="92">
        <f>IF(INDEX('Pace of change parameters'!$E$27:$I$27,1,$B$6)=1,MAX(AA95,Y95),Y95)</f>
        <v>37849.26456766011</v>
      </c>
      <c r="AC95" s="90">
        <f t="shared" si="13"/>
        <v>3.0052104168189153E-2</v>
      </c>
      <c r="AD95" s="136">
        <v>2.6314935271475104E-2</v>
      </c>
      <c r="AE95" s="50">
        <v>37849</v>
      </c>
      <c r="AF95" s="50">
        <v>139.25386481676287</v>
      </c>
      <c r="AG95" s="15">
        <f t="shared" si="14"/>
        <v>3.0044904068580847E-2</v>
      </c>
      <c r="AH95" s="15">
        <f t="shared" si="14"/>
        <v>2.630776129480572E-2</v>
      </c>
      <c r="AI95" s="50"/>
      <c r="AJ95" s="50">
        <v>39787.064529992567</v>
      </c>
      <c r="AK95" s="50">
        <v>146.38438282425969</v>
      </c>
      <c r="AL95" s="15">
        <f t="shared" si="16"/>
        <v>-4.8710920317622364E-2</v>
      </c>
      <c r="AM95" s="52">
        <f t="shared" si="16"/>
        <v>-4.8710920317622253E-2</v>
      </c>
    </row>
    <row r="96" spans="1:39" x14ac:dyDescent="0.2">
      <c r="A96" s="178" t="s">
        <v>239</v>
      </c>
      <c r="B96" s="178" t="s">
        <v>240</v>
      </c>
      <c r="D96" s="61">
        <v>15860</v>
      </c>
      <c r="E96" s="66">
        <v>138.14145206406144</v>
      </c>
      <c r="F96" s="49"/>
      <c r="G96" s="81">
        <v>15083.43242897134</v>
      </c>
      <c r="H96" s="74">
        <v>131.11420862456654</v>
      </c>
      <c r="I96" s="83"/>
      <c r="J96" s="96">
        <f t="shared" si="17"/>
        <v>5.148480458181881E-2</v>
      </c>
      <c r="K96" s="119">
        <f t="shared" si="17"/>
        <v>5.3596353234429017E-2</v>
      </c>
      <c r="L96" s="96">
        <v>2.1948121343658977E-2</v>
      </c>
      <c r="M96" s="90">
        <f>INDEX('Pace of change parameters'!$E$20:$I$20,1,$B$6)</f>
        <v>1.9900000000000001E-2</v>
      </c>
      <c r="N96" s="101">
        <f>IF(INDEX('Pace of change parameters'!$E$28:$I$28,1,$B$6)=1,(1+L96)*D96,D96)</f>
        <v>16208.097204510432</v>
      </c>
      <c r="O96" s="87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1">
        <v>2.1948121343658977E-2</v>
      </c>
      <c r="Q96" s="51">
        <v>1.9900000000000029E-2</v>
      </c>
      <c r="R96" s="9">
        <f>IF(INDEX('Pace of change parameters'!$E$29:$I$29,1,$B$6)=1,D96*(1+P96),D96)</f>
        <v>16208.097204510432</v>
      </c>
      <c r="S96" s="96">
        <f>IF(P96&lt;INDEX('Pace of change parameters'!$E$22:$I$22,1,$B$6),INDEX('Pace of change parameters'!$E$22:$I$22,1,$B$6),P96)</f>
        <v>2.1948121343658977E-2</v>
      </c>
      <c r="T96" s="125">
        <v>1.9900000000000029E-2</v>
      </c>
      <c r="U96" s="110">
        <f t="shared" si="11"/>
        <v>16208.097204510432</v>
      </c>
      <c r="V96" s="124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0.9703039083636239</v>
      </c>
      <c r="W96" s="125">
        <f>MIN(S96, S96+(INDEX('Pace of change parameters'!$E$25:$I$25,1,$B$6)-S96)*(1-V96))</f>
        <v>2.1593308837355139E-2</v>
      </c>
      <c r="X96" s="125">
        <v>1.9545898585631161E-2</v>
      </c>
      <c r="Y96" s="101">
        <f t="shared" si="12"/>
        <v>16202.469878160453</v>
      </c>
      <c r="Z96" s="90">
        <v>0</v>
      </c>
      <c r="AA96" s="92">
        <f t="shared" si="15"/>
        <v>15588.176618555046</v>
      </c>
      <c r="AB96" s="92">
        <f>IF(INDEX('Pace of change parameters'!$E$27:$I$27,1,$B$6)=1,MAX(AA96,Y96),Y96)</f>
        <v>16202.469878160453</v>
      </c>
      <c r="AC96" s="90">
        <f t="shared" si="13"/>
        <v>2.1593308837355218E-2</v>
      </c>
      <c r="AD96" s="136">
        <v>1.9545898585631161E-2</v>
      </c>
      <c r="AE96" s="50">
        <v>16202</v>
      </c>
      <c r="AF96" s="50">
        <v>140.83746641480468</v>
      </c>
      <c r="AG96" s="15">
        <f t="shared" si="14"/>
        <v>2.1563682219419844E-2</v>
      </c>
      <c r="AH96" s="15">
        <f t="shared" si="14"/>
        <v>1.9516331343418791E-2</v>
      </c>
      <c r="AI96" s="50"/>
      <c r="AJ96" s="50">
        <v>15588.176618555046</v>
      </c>
      <c r="AK96" s="50">
        <v>135.50174675865881</v>
      </c>
      <c r="AL96" s="15">
        <f t="shared" si="16"/>
        <v>3.9377497218905155E-2</v>
      </c>
      <c r="AM96" s="52">
        <f t="shared" si="16"/>
        <v>3.9377497218905155E-2</v>
      </c>
    </row>
    <row r="97" spans="1:39" x14ac:dyDescent="0.2">
      <c r="A97" s="178" t="s">
        <v>241</v>
      </c>
      <c r="B97" s="178" t="s">
        <v>242</v>
      </c>
      <c r="D97" s="61">
        <v>10407</v>
      </c>
      <c r="E97" s="66">
        <v>133.39184980265077</v>
      </c>
      <c r="F97" s="49"/>
      <c r="G97" s="81">
        <v>10912.904460819993</v>
      </c>
      <c r="H97" s="74">
        <v>137.94843924905501</v>
      </c>
      <c r="I97" s="83"/>
      <c r="J97" s="96">
        <f t="shared" si="17"/>
        <v>-4.6358369821371981E-2</v>
      </c>
      <c r="K97" s="119">
        <f t="shared" si="17"/>
        <v>-3.3031105471064359E-2</v>
      </c>
      <c r="L97" s="96">
        <v>3.4153233584541365E-2</v>
      </c>
      <c r="M97" s="90">
        <f>INDEX('Pace of change parameters'!$E$20:$I$20,1,$B$6)</f>
        <v>1.9900000000000001E-2</v>
      </c>
      <c r="N97" s="101">
        <f>IF(INDEX('Pace of change parameters'!$E$28:$I$28,1,$B$6)=1,(1+L97)*D97,D97)</f>
        <v>10762.432701914322</v>
      </c>
      <c r="O97" s="87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0.89280758571036944</v>
      </c>
      <c r="P97" s="51">
        <v>4.0018710647413691E-2</v>
      </c>
      <c r="Q97" s="51">
        <v>2.568463603086002E-2</v>
      </c>
      <c r="R97" s="9">
        <f>IF(INDEX('Pace of change parameters'!$E$29:$I$29,1,$B$6)=1,D97*(1+P97),D97)</f>
        <v>10823.474721707635</v>
      </c>
      <c r="S97" s="96">
        <f>IF(P97&lt;INDEX('Pace of change parameters'!$E$22:$I$22,1,$B$6),INDEX('Pace of change parameters'!$E$22:$I$22,1,$B$6),P97)</f>
        <v>4.0018710647413691E-2</v>
      </c>
      <c r="T97" s="125">
        <v>2.568463603086002E-2</v>
      </c>
      <c r="U97" s="110">
        <f t="shared" si="11"/>
        <v>10823.474721707635</v>
      </c>
      <c r="V97" s="124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5">
        <f>MIN(S97, S97+(INDEX('Pace of change parameters'!$E$25:$I$25,1,$B$6)-S97)*(1-V97))</f>
        <v>4.0018710647413691E-2</v>
      </c>
      <c r="X97" s="125">
        <v>2.568463603086002E-2</v>
      </c>
      <c r="Y97" s="101">
        <f t="shared" si="12"/>
        <v>10823.474721707635</v>
      </c>
      <c r="Z97" s="90">
        <v>0</v>
      </c>
      <c r="AA97" s="92">
        <f t="shared" si="15"/>
        <v>11278.088257281408</v>
      </c>
      <c r="AB97" s="92">
        <f>IF(INDEX('Pace of change parameters'!$E$27:$I$27,1,$B$6)=1,MAX(AA97,Y97),Y97)</f>
        <v>10823.474721707635</v>
      </c>
      <c r="AC97" s="90">
        <f t="shared" si="13"/>
        <v>4.0018710647413691E-2</v>
      </c>
      <c r="AD97" s="136">
        <v>2.568463603086002E-2</v>
      </c>
      <c r="AE97" s="50">
        <v>10823</v>
      </c>
      <c r="AF97" s="50">
        <v>136.81197002620306</v>
      </c>
      <c r="AG97" s="15">
        <f t="shared" si="14"/>
        <v>3.9973095032189931E-2</v>
      </c>
      <c r="AH97" s="15">
        <f t="shared" si="14"/>
        <v>2.5639649113587071E-2</v>
      </c>
      <c r="AI97" s="50"/>
      <c r="AJ97" s="50">
        <v>11278.088257281408</v>
      </c>
      <c r="AK97" s="50">
        <v>142.56467454569497</v>
      </c>
      <c r="AL97" s="15">
        <f t="shared" si="16"/>
        <v>-4.0351542468874735E-2</v>
      </c>
      <c r="AM97" s="52">
        <f t="shared" si="16"/>
        <v>-4.0351542468874735E-2</v>
      </c>
    </row>
    <row r="98" spans="1:39" x14ac:dyDescent="0.2">
      <c r="A98" s="178" t="s">
        <v>243</v>
      </c>
      <c r="B98" s="178" t="s">
        <v>244</v>
      </c>
      <c r="D98" s="61">
        <v>42297</v>
      </c>
      <c r="E98" s="66">
        <v>128.40800362085298</v>
      </c>
      <c r="F98" s="49"/>
      <c r="G98" s="81">
        <v>39839.194451363808</v>
      </c>
      <c r="H98" s="74">
        <v>120.27271139587006</v>
      </c>
      <c r="I98" s="83"/>
      <c r="J98" s="96">
        <f t="shared" si="17"/>
        <v>6.1693153751808616E-2</v>
      </c>
      <c r="K98" s="119">
        <f t="shared" si="17"/>
        <v>6.7640382681705136E-2</v>
      </c>
      <c r="L98" s="96">
        <v>2.561311848830039E-2</v>
      </c>
      <c r="M98" s="90">
        <f>INDEX('Pace of change parameters'!$E$20:$I$20,1,$B$6)</f>
        <v>1.9900000000000001E-2</v>
      </c>
      <c r="N98" s="101">
        <f>IF(INDEX('Pace of change parameters'!$E$28:$I$28,1,$B$6)=1,(1+L98)*D98,D98)</f>
        <v>43380.358072699644</v>
      </c>
      <c r="O98" s="87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1">
        <v>2.561311848830039E-2</v>
      </c>
      <c r="Q98" s="51">
        <v>1.9900000000000029E-2</v>
      </c>
      <c r="R98" s="9">
        <f>IF(INDEX('Pace of change parameters'!$E$29:$I$29,1,$B$6)=1,D98*(1+P98),D98)</f>
        <v>43380.358072699644</v>
      </c>
      <c r="S98" s="96">
        <f>IF(P98&lt;INDEX('Pace of change parameters'!$E$22:$I$22,1,$B$6),INDEX('Pace of change parameters'!$E$22:$I$22,1,$B$6),P98)</f>
        <v>2.561311848830039E-2</v>
      </c>
      <c r="T98" s="125">
        <v>1.9900000000000029E-2</v>
      </c>
      <c r="U98" s="110">
        <f t="shared" si="11"/>
        <v>43380.358072699644</v>
      </c>
      <c r="V98" s="124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0.76613692496382779</v>
      </c>
      <c r="W98" s="125">
        <f>MIN(S98, S98+(INDEX('Pace of change parameters'!$E$25:$I$25,1,$B$6)-S98)*(1-V98))</f>
        <v>2.1961786587722347E-2</v>
      </c>
      <c r="X98" s="125">
        <v>1.6269007632343513E-2</v>
      </c>
      <c r="Y98" s="101">
        <f t="shared" si="12"/>
        <v>43225.917687300898</v>
      </c>
      <c r="Z98" s="90">
        <v>0</v>
      </c>
      <c r="AA98" s="92">
        <f t="shared" si="15"/>
        <v>41172.352670602944</v>
      </c>
      <c r="AB98" s="92">
        <f>IF(INDEX('Pace of change parameters'!$E$27:$I$27,1,$B$6)=1,MAX(AA98,Y98),Y98)</f>
        <v>43225.917687300898</v>
      </c>
      <c r="AC98" s="90">
        <f t="shared" si="13"/>
        <v>2.1961786587722409E-2</v>
      </c>
      <c r="AD98" s="136">
        <v>1.6269007632343513E-2</v>
      </c>
      <c r="AE98" s="50">
        <v>43226</v>
      </c>
      <c r="AF98" s="50">
        <v>130.4973229100998</v>
      </c>
      <c r="AG98" s="15">
        <f t="shared" si="14"/>
        <v>2.1963732652434009E-2</v>
      </c>
      <c r="AH98" s="15">
        <f t="shared" si="14"/>
        <v>1.6270942856614345E-2</v>
      </c>
      <c r="AI98" s="50"/>
      <c r="AJ98" s="50">
        <v>41172.352670602944</v>
      </c>
      <c r="AK98" s="50">
        <v>124.29745526822242</v>
      </c>
      <c r="AL98" s="15">
        <f t="shared" si="16"/>
        <v>4.9879280541171411E-2</v>
      </c>
      <c r="AM98" s="52">
        <f t="shared" si="16"/>
        <v>4.9879280541171411E-2</v>
      </c>
    </row>
    <row r="99" spans="1:39" x14ac:dyDescent="0.2">
      <c r="A99" s="178" t="s">
        <v>245</v>
      </c>
      <c r="B99" s="178" t="s">
        <v>246</v>
      </c>
      <c r="D99" s="61">
        <v>12927</v>
      </c>
      <c r="E99" s="66">
        <v>130.60581768987015</v>
      </c>
      <c r="F99" s="49"/>
      <c r="G99" s="81">
        <v>12575.216323377523</v>
      </c>
      <c r="H99" s="74">
        <v>126.337845355841</v>
      </c>
      <c r="I99" s="83"/>
      <c r="J99" s="96">
        <f t="shared" si="17"/>
        <v>2.7974363826132054E-2</v>
      </c>
      <c r="K99" s="119">
        <f t="shared" si="17"/>
        <v>3.378221562990924E-2</v>
      </c>
      <c r="L99" s="96">
        <v>2.566223324541439E-2</v>
      </c>
      <c r="M99" s="90">
        <f>INDEX('Pace of change parameters'!$E$20:$I$20,1,$B$6)</f>
        <v>1.9900000000000001E-2</v>
      </c>
      <c r="N99" s="101">
        <f>IF(INDEX('Pace of change parameters'!$E$28:$I$28,1,$B$6)=1,(1+L99)*D99,D99)</f>
        <v>13258.735689163472</v>
      </c>
      <c r="O99" s="87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0.17438477817301895</v>
      </c>
      <c r="P99" s="51">
        <v>2.6798482241504606E-2</v>
      </c>
      <c r="Q99" s="51">
        <v>2.1029865479638143E-2</v>
      </c>
      <c r="R99" s="9">
        <f>IF(INDEX('Pace of change parameters'!$E$29:$I$29,1,$B$6)=1,D99*(1+P99),D99)</f>
        <v>13273.423979935929</v>
      </c>
      <c r="S99" s="96">
        <f>IF(P99&lt;INDEX('Pace of change parameters'!$E$22:$I$22,1,$B$6),INDEX('Pace of change parameters'!$E$22:$I$22,1,$B$6),P99)</f>
        <v>2.6798482241504606E-2</v>
      </c>
      <c r="T99" s="125">
        <v>2.1029865479638143E-2</v>
      </c>
      <c r="U99" s="110">
        <f t="shared" si="11"/>
        <v>13273.423979935929</v>
      </c>
      <c r="V99" s="124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5">
        <f>MIN(S99, S99+(INDEX('Pace of change parameters'!$E$25:$I$25,1,$B$6)-S99)*(1-V99))</f>
        <v>2.6798482241504606E-2</v>
      </c>
      <c r="X99" s="125">
        <v>2.1029865479638143E-2</v>
      </c>
      <c r="Y99" s="101">
        <f t="shared" si="12"/>
        <v>13273.423979935929</v>
      </c>
      <c r="Z99" s="90">
        <v>0</v>
      </c>
      <c r="AA99" s="92">
        <f t="shared" si="15"/>
        <v>12996.026865134019</v>
      </c>
      <c r="AB99" s="92">
        <f>IF(INDEX('Pace of change parameters'!$E$27:$I$27,1,$B$6)=1,MAX(AA99,Y99),Y99)</f>
        <v>13273.423979935929</v>
      </c>
      <c r="AC99" s="90">
        <f t="shared" si="13"/>
        <v>2.6798482241504606E-2</v>
      </c>
      <c r="AD99" s="136">
        <v>2.1029865479638143E-2</v>
      </c>
      <c r="AE99" s="50">
        <v>13273</v>
      </c>
      <c r="AF99" s="50">
        <v>133.34818092081068</v>
      </c>
      <c r="AG99" s="15">
        <f t="shared" si="14"/>
        <v>2.6765684226812025E-2</v>
      </c>
      <c r="AH99" s="15">
        <f t="shared" si="14"/>
        <v>2.0997251726201149E-2</v>
      </c>
      <c r="AI99" s="50"/>
      <c r="AJ99" s="50">
        <v>12996.026865134019</v>
      </c>
      <c r="AK99" s="50">
        <v>130.56554973733196</v>
      </c>
      <c r="AL99" s="15">
        <f t="shared" si="16"/>
        <v>2.1312139297668731E-2</v>
      </c>
      <c r="AM99" s="52">
        <f t="shared" si="16"/>
        <v>2.1312139297668731E-2</v>
      </c>
    </row>
    <row r="100" spans="1:39" x14ac:dyDescent="0.2">
      <c r="A100" s="178" t="s">
        <v>247</v>
      </c>
      <c r="B100" s="178" t="s">
        <v>248</v>
      </c>
      <c r="D100" s="61">
        <v>13603</v>
      </c>
      <c r="E100" s="66">
        <v>131.07178131119983</v>
      </c>
      <c r="F100" s="49"/>
      <c r="G100" s="81">
        <v>13841.502708187563</v>
      </c>
      <c r="H100" s="74">
        <v>132.81415357167867</v>
      </c>
      <c r="I100" s="83"/>
      <c r="J100" s="96">
        <f t="shared" si="17"/>
        <v>-1.7230983746185591E-2</v>
      </c>
      <c r="K100" s="119">
        <f t="shared" si="17"/>
        <v>-1.3118874861017704E-2</v>
      </c>
      <c r="L100" s="96">
        <v>2.4167472603042972E-2</v>
      </c>
      <c r="M100" s="90">
        <f>INDEX('Pace of change parameters'!$E$20:$I$20,1,$B$6)</f>
        <v>1.9900000000000001E-2</v>
      </c>
      <c r="N100" s="101">
        <f>IF(INDEX('Pace of change parameters'!$E$28:$I$28,1,$B$6)=1,(1+L100)*D100,D100)</f>
        <v>13931.750129819193</v>
      </c>
      <c r="O100" s="87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0.67869757915072804</v>
      </c>
      <c r="P100" s="51">
        <v>2.8583256929958667E-2</v>
      </c>
      <c r="Q100" s="51">
        <v>2.4297384759325302E-2</v>
      </c>
      <c r="R100" s="9">
        <f>IF(INDEX('Pace of change parameters'!$E$29:$I$29,1,$B$6)=1,D100*(1+P100),D100)</f>
        <v>13991.818044018228</v>
      </c>
      <c r="S100" s="96">
        <f>IF(P100&lt;INDEX('Pace of change parameters'!$E$22:$I$22,1,$B$6),INDEX('Pace of change parameters'!$E$22:$I$22,1,$B$6),P100)</f>
        <v>2.8583256929958667E-2</v>
      </c>
      <c r="T100" s="125">
        <v>2.4297384759325302E-2</v>
      </c>
      <c r="U100" s="110">
        <f t="shared" si="11"/>
        <v>13991.818044018228</v>
      </c>
      <c r="V100" s="124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5">
        <f>MIN(S100, S100+(INDEX('Pace of change parameters'!$E$25:$I$25,1,$B$6)-S100)*(1-V100))</f>
        <v>2.8583256929958667E-2</v>
      </c>
      <c r="X100" s="125">
        <v>2.4297384759325302E-2</v>
      </c>
      <c r="Y100" s="101">
        <f t="shared" si="12"/>
        <v>13991.818044018228</v>
      </c>
      <c r="Z100" s="90">
        <v>0</v>
      </c>
      <c r="AA100" s="92">
        <f t="shared" si="15"/>
        <v>14304.687603267923</v>
      </c>
      <c r="AB100" s="92">
        <f>IF(INDEX('Pace of change parameters'!$E$27:$I$27,1,$B$6)=1,MAX(AA100,Y100),Y100)</f>
        <v>13991.818044018228</v>
      </c>
      <c r="AC100" s="90">
        <f t="shared" si="13"/>
        <v>2.8583256929958667E-2</v>
      </c>
      <c r="AD100" s="136">
        <v>2.4297384759325302E-2</v>
      </c>
      <c r="AE100" s="50">
        <v>13992</v>
      </c>
      <c r="AF100" s="50">
        <v>134.25822874532838</v>
      </c>
      <c r="AG100" s="15">
        <f t="shared" si="14"/>
        <v>2.8596633095640644E-2</v>
      </c>
      <c r="AH100" s="15">
        <f t="shared" si="14"/>
        <v>2.4310705189571458E-2</v>
      </c>
      <c r="AI100" s="50"/>
      <c r="AJ100" s="50">
        <v>14304.687603267923</v>
      </c>
      <c r="AK100" s="50">
        <v>137.25857778516351</v>
      </c>
      <c r="AL100" s="15">
        <f t="shared" si="16"/>
        <v>-2.1859100452951474E-2</v>
      </c>
      <c r="AM100" s="52">
        <f t="shared" si="16"/>
        <v>-2.1859100452951363E-2</v>
      </c>
    </row>
    <row r="101" spans="1:39" x14ac:dyDescent="0.2">
      <c r="A101" s="178" t="s">
        <v>249</v>
      </c>
      <c r="B101" s="178" t="s">
        <v>250</v>
      </c>
      <c r="D101" s="61">
        <v>51615</v>
      </c>
      <c r="E101" s="66">
        <v>131.3674221032864</v>
      </c>
      <c r="F101" s="49"/>
      <c r="G101" s="81">
        <v>54151.130154762213</v>
      </c>
      <c r="H101" s="74">
        <v>137.10628439176423</v>
      </c>
      <c r="I101" s="83"/>
      <c r="J101" s="96">
        <f t="shared" si="17"/>
        <v>-4.6834297779456024E-2</v>
      </c>
      <c r="K101" s="119">
        <f t="shared" si="17"/>
        <v>-4.1857033132629784E-2</v>
      </c>
      <c r="L101" s="96">
        <v>2.5225739482098719E-2</v>
      </c>
      <c r="M101" s="90">
        <f>INDEX('Pace of change parameters'!$E$20:$I$20,1,$B$6)</f>
        <v>1.9900000000000001E-2</v>
      </c>
      <c r="N101" s="101">
        <f>IF(INDEX('Pace of change parameters'!$E$28:$I$28,1,$B$6)=1,(1+L101)*D101,D101)</f>
        <v>52917.026543368527</v>
      </c>
      <c r="O101" s="87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0.9877100336841913</v>
      </c>
      <c r="P101" s="51">
        <v>3.1658680088416657E-2</v>
      </c>
      <c r="Q101" s="51">
        <v>2.6299523413934045E-2</v>
      </c>
      <c r="R101" s="9">
        <f>IF(INDEX('Pace of change parameters'!$E$29:$I$29,1,$B$6)=1,D101*(1+P101),D101)</f>
        <v>53249.062772763624</v>
      </c>
      <c r="S101" s="96">
        <f>IF(P101&lt;INDEX('Pace of change parameters'!$E$22:$I$22,1,$B$6),INDEX('Pace of change parameters'!$E$22:$I$22,1,$B$6),P101)</f>
        <v>3.1658680088416657E-2</v>
      </c>
      <c r="T101" s="125">
        <v>2.6299523413934045E-2</v>
      </c>
      <c r="U101" s="110">
        <f t="shared" si="11"/>
        <v>53249.062772763624</v>
      </c>
      <c r="V101" s="124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5">
        <f>MIN(S101, S101+(INDEX('Pace of change parameters'!$E$25:$I$25,1,$B$6)-S101)*(1-V101))</f>
        <v>3.1658680088416657E-2</v>
      </c>
      <c r="X101" s="125">
        <v>2.6299523413934045E-2</v>
      </c>
      <c r="Y101" s="101">
        <f t="shared" si="12"/>
        <v>53249.062772763624</v>
      </c>
      <c r="Z101" s="90">
        <v>0</v>
      </c>
      <c r="AA101" s="92">
        <f t="shared" si="15"/>
        <v>55963.215595772883</v>
      </c>
      <c r="AB101" s="92">
        <f>IF(INDEX('Pace of change parameters'!$E$27:$I$27,1,$B$6)=1,MAX(AA101,Y101),Y101)</f>
        <v>53249.062772763624</v>
      </c>
      <c r="AC101" s="90">
        <f t="shared" si="13"/>
        <v>3.1658680088416657E-2</v>
      </c>
      <c r="AD101" s="136">
        <v>2.6299523413934045E-2</v>
      </c>
      <c r="AE101" s="50">
        <v>53249</v>
      </c>
      <c r="AF101" s="50">
        <v>134.82216376115653</v>
      </c>
      <c r="AG101" s="15">
        <f t="shared" si="14"/>
        <v>3.1657463915528483E-2</v>
      </c>
      <c r="AH101" s="15">
        <f t="shared" si="14"/>
        <v>2.6298313558698494E-2</v>
      </c>
      <c r="AI101" s="50"/>
      <c r="AJ101" s="50">
        <v>55963.215595772883</v>
      </c>
      <c r="AK101" s="50">
        <v>141.69433825337944</v>
      </c>
      <c r="AL101" s="15">
        <f t="shared" si="16"/>
        <v>-4.8499993556086807E-2</v>
      </c>
      <c r="AM101" s="52">
        <f t="shared" si="16"/>
        <v>-4.8499993556086918E-2</v>
      </c>
    </row>
    <row r="102" spans="1:39" x14ac:dyDescent="0.2">
      <c r="A102" s="178" t="s">
        <v>251</v>
      </c>
      <c r="B102" s="178" t="s">
        <v>252</v>
      </c>
      <c r="D102" s="61">
        <v>37295</v>
      </c>
      <c r="E102" s="66">
        <v>148.71503645568873</v>
      </c>
      <c r="F102" s="49"/>
      <c r="G102" s="81">
        <v>35155.759145076714</v>
      </c>
      <c r="H102" s="74">
        <v>139.24854906034639</v>
      </c>
      <c r="I102" s="83"/>
      <c r="J102" s="96">
        <f t="shared" si="17"/>
        <v>6.0850367249795756E-2</v>
      </c>
      <c r="K102" s="119">
        <f t="shared" si="17"/>
        <v>6.7982664517673541E-2</v>
      </c>
      <c r="L102" s="96">
        <v>2.6756980218960447E-2</v>
      </c>
      <c r="M102" s="90">
        <f>INDEX('Pace of change parameters'!$E$20:$I$20,1,$B$6)</f>
        <v>1.9900000000000001E-2</v>
      </c>
      <c r="N102" s="101">
        <f>IF(INDEX('Pace of change parameters'!$E$28:$I$28,1,$B$6)=1,(1+L102)*D102,D102)</f>
        <v>38292.90157726613</v>
      </c>
      <c r="O102" s="87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1">
        <v>2.6756980218960447E-2</v>
      </c>
      <c r="Q102" s="51">
        <v>1.9900000000000029E-2</v>
      </c>
      <c r="R102" s="9">
        <f>IF(INDEX('Pace of change parameters'!$E$29:$I$29,1,$B$6)=1,D102*(1+P102),D102)</f>
        <v>38292.90157726613</v>
      </c>
      <c r="S102" s="96">
        <f>IF(P102&lt;INDEX('Pace of change parameters'!$E$22:$I$22,1,$B$6),INDEX('Pace of change parameters'!$E$22:$I$22,1,$B$6),P102)</f>
        <v>2.6756980218960447E-2</v>
      </c>
      <c r="T102" s="125">
        <v>1.9900000000000029E-2</v>
      </c>
      <c r="U102" s="110">
        <f t="shared" si="11"/>
        <v>38292.90157726613</v>
      </c>
      <c r="V102" s="124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0.78299265500408499</v>
      </c>
      <c r="W102" s="125">
        <f>MIN(S102, S102+(INDEX('Pace of change parameters'!$E$25:$I$25,1,$B$6)-S102)*(1-V102))</f>
        <v>2.3120592431494773E-2</v>
      </c>
      <c r="X102" s="125">
        <v>1.6287897062413625E-2</v>
      </c>
      <c r="Y102" s="101">
        <f t="shared" si="12"/>
        <v>38157.282494732601</v>
      </c>
      <c r="Z102" s="90">
        <v>0</v>
      </c>
      <c r="AA102" s="92">
        <f t="shared" si="15"/>
        <v>36332.19330503614</v>
      </c>
      <c r="AB102" s="92">
        <f>IF(INDEX('Pace of change parameters'!$E$27:$I$27,1,$B$6)=1,MAX(AA102,Y102),Y102)</f>
        <v>38157.282494732601</v>
      </c>
      <c r="AC102" s="90">
        <f t="shared" si="13"/>
        <v>2.312059243149478E-2</v>
      </c>
      <c r="AD102" s="136">
        <v>1.6287897062413625E-2</v>
      </c>
      <c r="AE102" s="50">
        <v>38157</v>
      </c>
      <c r="AF102" s="50">
        <v>151.13617272690081</v>
      </c>
      <c r="AG102" s="15">
        <f t="shared" si="14"/>
        <v>2.3113017830808325E-2</v>
      </c>
      <c r="AH102" s="15">
        <f t="shared" si="14"/>
        <v>1.6280373047102614E-2</v>
      </c>
      <c r="AI102" s="50"/>
      <c r="AJ102" s="50">
        <v>36332.19330503614</v>
      </c>
      <c r="AK102" s="50">
        <v>143.9082905599783</v>
      </c>
      <c r="AL102" s="15">
        <f t="shared" si="16"/>
        <v>5.0225613401404967E-2</v>
      </c>
      <c r="AM102" s="52">
        <f t="shared" si="16"/>
        <v>5.0225613401404967E-2</v>
      </c>
    </row>
    <row r="103" spans="1:39" x14ac:dyDescent="0.2">
      <c r="A103" s="178" t="s">
        <v>253</v>
      </c>
      <c r="B103" s="178" t="s">
        <v>254</v>
      </c>
      <c r="D103" s="61">
        <v>30801</v>
      </c>
      <c r="E103" s="66">
        <v>129.35780592862136</v>
      </c>
      <c r="F103" s="49"/>
      <c r="G103" s="81">
        <v>30965.57816708376</v>
      </c>
      <c r="H103" s="74">
        <v>129.37183681992406</v>
      </c>
      <c r="I103" s="83"/>
      <c r="J103" s="96">
        <f t="shared" si="17"/>
        <v>-5.3148746713441719E-3</v>
      </c>
      <c r="K103" s="119">
        <f t="shared" si="17"/>
        <v>-1.0845398540815232E-4</v>
      </c>
      <c r="L103" s="96">
        <v>2.5238401391929788E-2</v>
      </c>
      <c r="M103" s="90">
        <f>INDEX('Pace of change parameters'!$E$20:$I$20,1,$B$6)</f>
        <v>1.9900000000000001E-2</v>
      </c>
      <c r="N103" s="101">
        <f>IF(INDEX('Pace of change parameters'!$E$28:$I$28,1,$B$6)=1,(1+L103)*D103,D103)</f>
        <v>31578.368001272829</v>
      </c>
      <c r="O103" s="87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0.53880058048825974</v>
      </c>
      <c r="P103" s="51">
        <v>2.8747644815579232E-2</v>
      </c>
      <c r="Q103" s="51">
        <v>2.3390970844362702E-2</v>
      </c>
      <c r="R103" s="9">
        <f>IF(INDEX('Pace of change parameters'!$E$29:$I$29,1,$B$6)=1,D103*(1+P103),D103)</f>
        <v>31686.456207964657</v>
      </c>
      <c r="S103" s="96">
        <f>IF(P103&lt;INDEX('Pace of change parameters'!$E$22:$I$22,1,$B$6),INDEX('Pace of change parameters'!$E$22:$I$22,1,$B$6),P103)</f>
        <v>2.8747644815579232E-2</v>
      </c>
      <c r="T103" s="125">
        <v>2.3390970844362702E-2</v>
      </c>
      <c r="U103" s="110">
        <f t="shared" si="11"/>
        <v>31686.456207964657</v>
      </c>
      <c r="V103" s="124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5">
        <f>MIN(S103, S103+(INDEX('Pace of change parameters'!$E$25:$I$25,1,$B$6)-S103)*(1-V103))</f>
        <v>2.8747644815579232E-2</v>
      </c>
      <c r="X103" s="125">
        <v>2.3390970844362702E-2</v>
      </c>
      <c r="Y103" s="101">
        <f t="shared" si="12"/>
        <v>31686.456207964657</v>
      </c>
      <c r="Z103" s="90">
        <v>0</v>
      </c>
      <c r="AA103" s="92">
        <f t="shared" si="15"/>
        <v>32001.794275753757</v>
      </c>
      <c r="AB103" s="92">
        <f>IF(INDEX('Pace of change parameters'!$E$27:$I$27,1,$B$6)=1,MAX(AA103,Y103),Y103)</f>
        <v>31686.456207964657</v>
      </c>
      <c r="AC103" s="90">
        <f t="shared" si="13"/>
        <v>2.8747644815579232E-2</v>
      </c>
      <c r="AD103" s="136">
        <v>2.3390970844362702E-2</v>
      </c>
      <c r="AE103" s="50">
        <v>31686</v>
      </c>
      <c r="AF103" s="50">
        <v>132.38170459331587</v>
      </c>
      <c r="AG103" s="15">
        <f t="shared" si="14"/>
        <v>2.8732833349566667E-2</v>
      </c>
      <c r="AH103" s="15">
        <f t="shared" si="14"/>
        <v>2.3376236501437608E-2</v>
      </c>
      <c r="AI103" s="50"/>
      <c r="AJ103" s="50">
        <v>32001.794275753757</v>
      </c>
      <c r="AK103" s="50">
        <v>133.70106912418419</v>
      </c>
      <c r="AL103" s="15">
        <f t="shared" si="16"/>
        <v>-9.8680178065209123E-3</v>
      </c>
      <c r="AM103" s="52">
        <f t="shared" si="16"/>
        <v>-9.8680178065208013E-3</v>
      </c>
    </row>
    <row r="104" spans="1:39" x14ac:dyDescent="0.2">
      <c r="A104" s="178" t="s">
        <v>255</v>
      </c>
      <c r="B104" s="178" t="s">
        <v>256</v>
      </c>
      <c r="D104" s="61">
        <v>26734</v>
      </c>
      <c r="E104" s="66">
        <v>139.14565229772737</v>
      </c>
      <c r="F104" s="49"/>
      <c r="G104" s="81">
        <v>26045.623799183868</v>
      </c>
      <c r="H104" s="74">
        <v>134.91749358148374</v>
      </c>
      <c r="I104" s="83"/>
      <c r="J104" s="96">
        <f t="shared" si="17"/>
        <v>2.6429630026281181E-2</v>
      </c>
      <c r="K104" s="119">
        <f t="shared" si="17"/>
        <v>3.1338847202123654E-2</v>
      </c>
      <c r="L104" s="96">
        <v>2.4777987200655494E-2</v>
      </c>
      <c r="M104" s="90">
        <f>INDEX('Pace of change parameters'!$E$20:$I$20,1,$B$6)</f>
        <v>1.9900000000000001E-2</v>
      </c>
      <c r="N104" s="101">
        <f>IF(INDEX('Pace of change parameters'!$E$28:$I$28,1,$B$6)=1,(1+L104)*D104,D104)</f>
        <v>27396.414709822326</v>
      </c>
      <c r="O104" s="87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0.20065755696641235</v>
      </c>
      <c r="P104" s="51">
        <v>2.6084296093253689E-2</v>
      </c>
      <c r="Q104" s="51">
        <v>2.1200090806205107E-2</v>
      </c>
      <c r="R104" s="9">
        <f>IF(INDEX('Pace of change parameters'!$E$29:$I$29,1,$B$6)=1,D104*(1+P104),D104)</f>
        <v>27431.337571757045</v>
      </c>
      <c r="S104" s="96">
        <f>IF(P104&lt;INDEX('Pace of change parameters'!$E$22:$I$22,1,$B$6),INDEX('Pace of change parameters'!$E$22:$I$22,1,$B$6),P104)</f>
        <v>2.6084296093253689E-2</v>
      </c>
      <c r="T104" s="125">
        <v>2.1200090806205107E-2</v>
      </c>
      <c r="U104" s="110">
        <f t="shared" si="11"/>
        <v>27431.337571757045</v>
      </c>
      <c r="V104" s="124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5">
        <f>MIN(S104, S104+(INDEX('Pace of change parameters'!$E$25:$I$25,1,$B$6)-S104)*(1-V104))</f>
        <v>2.6084296093253689E-2</v>
      </c>
      <c r="X104" s="125">
        <v>2.1200090806205107E-2</v>
      </c>
      <c r="Y104" s="101">
        <f t="shared" si="12"/>
        <v>27431.337571757045</v>
      </c>
      <c r="Z104" s="90">
        <v>0</v>
      </c>
      <c r="AA104" s="92">
        <f t="shared" si="15"/>
        <v>26917.201096899629</v>
      </c>
      <c r="AB104" s="92">
        <f>IF(INDEX('Pace of change parameters'!$E$27:$I$27,1,$B$6)=1,MAX(AA104,Y104),Y104)</f>
        <v>27431.337571757045</v>
      </c>
      <c r="AC104" s="90">
        <f t="shared" si="13"/>
        <v>2.6084296093253689E-2</v>
      </c>
      <c r="AD104" s="136">
        <v>2.1200090806205107E-2</v>
      </c>
      <c r="AE104" s="50">
        <v>27431</v>
      </c>
      <c r="AF104" s="50">
        <v>142.09380412496199</v>
      </c>
      <c r="AG104" s="15">
        <f t="shared" si="14"/>
        <v>2.6071669035684808E-2</v>
      </c>
      <c r="AH104" s="15">
        <f t="shared" si="14"/>
        <v>2.1187523853972268E-2</v>
      </c>
      <c r="AI104" s="50"/>
      <c r="AJ104" s="50">
        <v>26917.201096899629</v>
      </c>
      <c r="AK104" s="50">
        <v>139.43230287831531</v>
      </c>
      <c r="AL104" s="15">
        <f t="shared" si="16"/>
        <v>1.9088125145357404E-2</v>
      </c>
      <c r="AM104" s="52">
        <f t="shared" si="16"/>
        <v>1.9088125145357626E-2</v>
      </c>
    </row>
    <row r="105" spans="1:39" x14ac:dyDescent="0.2">
      <c r="A105" s="178" t="s">
        <v>257</v>
      </c>
      <c r="B105" s="178" t="s">
        <v>258</v>
      </c>
      <c r="D105" s="61">
        <v>34144</v>
      </c>
      <c r="E105" s="66">
        <v>116.03914921412898</v>
      </c>
      <c r="F105" s="49"/>
      <c r="G105" s="81">
        <v>36011.9605741622</v>
      </c>
      <c r="H105" s="74">
        <v>120.85524177050095</v>
      </c>
      <c r="I105" s="83"/>
      <c r="J105" s="96">
        <f t="shared" si="17"/>
        <v>-5.187056034662052E-2</v>
      </c>
      <c r="K105" s="119">
        <f t="shared" si="17"/>
        <v>-3.9850092439660423E-2</v>
      </c>
      <c r="L105" s="96">
        <v>3.2830381344123971E-2</v>
      </c>
      <c r="M105" s="90">
        <f>INDEX('Pace of change parameters'!$E$20:$I$20,1,$B$6)</f>
        <v>1.9900000000000001E-2</v>
      </c>
      <c r="N105" s="101">
        <f>IF(INDEX('Pace of change parameters'!$E$28:$I$28,1,$B$6)=1,(1+L105)*D105,D105)</f>
        <v>35264.960540613771</v>
      </c>
      <c r="O105" s="87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0.96613002623290778</v>
      </c>
      <c r="P105" s="51">
        <v>3.9169445675328207E-2</v>
      </c>
      <c r="Q105" s="51">
        <v>2.6159703266069201E-2</v>
      </c>
      <c r="R105" s="9">
        <f>IF(INDEX('Pace of change parameters'!$E$29:$I$29,1,$B$6)=1,D105*(1+P105),D105)</f>
        <v>35481.401553138407</v>
      </c>
      <c r="S105" s="96">
        <f>IF(P105&lt;INDEX('Pace of change parameters'!$E$22:$I$22,1,$B$6),INDEX('Pace of change parameters'!$E$22:$I$22,1,$B$6),P105)</f>
        <v>3.9169445675328207E-2</v>
      </c>
      <c r="T105" s="125">
        <v>2.6159703266069201E-2</v>
      </c>
      <c r="U105" s="110">
        <f t="shared" si="11"/>
        <v>35481.401553138407</v>
      </c>
      <c r="V105" s="124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5">
        <f>MIN(S105, S105+(INDEX('Pace of change parameters'!$E$25:$I$25,1,$B$6)-S105)*(1-V105))</f>
        <v>3.9169445675328207E-2</v>
      </c>
      <c r="X105" s="125">
        <v>2.6159703266069201E-2</v>
      </c>
      <c r="Y105" s="101">
        <f t="shared" si="12"/>
        <v>35481.401553138407</v>
      </c>
      <c r="Z105" s="90">
        <v>0</v>
      </c>
      <c r="AA105" s="92">
        <f t="shared" si="15"/>
        <v>37217.046216367416</v>
      </c>
      <c r="AB105" s="92">
        <f>IF(INDEX('Pace of change parameters'!$E$27:$I$27,1,$B$6)=1,MAX(AA105,Y105),Y105)</f>
        <v>35481.401553138407</v>
      </c>
      <c r="AC105" s="90">
        <f t="shared" si="13"/>
        <v>3.9169445675328207E-2</v>
      </c>
      <c r="AD105" s="136">
        <v>2.6159703266069201E-2</v>
      </c>
      <c r="AE105" s="50">
        <v>35481</v>
      </c>
      <c r="AF105" s="50">
        <v>119.07335132249749</v>
      </c>
      <c r="AG105" s="15">
        <f t="shared" ref="AG105:AH136" si="18">AE105/D105 - 1</f>
        <v>3.915768509840678E-2</v>
      </c>
      <c r="AH105" s="15">
        <f t="shared" si="18"/>
        <v>2.6148089924111995E-2</v>
      </c>
      <c r="AI105" s="50"/>
      <c r="AJ105" s="50">
        <v>37217.046216367416</v>
      </c>
      <c r="AK105" s="50">
        <v>124.8994791383316</v>
      </c>
      <c r="AL105" s="15">
        <f t="shared" si="16"/>
        <v>-4.6646534125105665E-2</v>
      </c>
      <c r="AM105" s="52">
        <f t="shared" si="16"/>
        <v>-4.6646534125105665E-2</v>
      </c>
    </row>
    <row r="106" spans="1:39" x14ac:dyDescent="0.2">
      <c r="A106" s="178" t="s">
        <v>259</v>
      </c>
      <c r="B106" s="178" t="s">
        <v>260</v>
      </c>
      <c r="D106" s="61">
        <v>84743</v>
      </c>
      <c r="E106" s="66">
        <v>125.32080849854674</v>
      </c>
      <c r="F106" s="49"/>
      <c r="G106" s="81">
        <v>86685.901403446653</v>
      </c>
      <c r="H106" s="74">
        <v>127.21566964203834</v>
      </c>
      <c r="I106" s="83"/>
      <c r="J106" s="96">
        <f t="shared" si="17"/>
        <v>-2.2413118765462814E-2</v>
      </c>
      <c r="K106" s="119">
        <f t="shared" si="17"/>
        <v>-1.4894872218362609E-2</v>
      </c>
      <c r="L106" s="96">
        <v>2.7743660548824156E-2</v>
      </c>
      <c r="M106" s="90">
        <f>INDEX('Pace of change parameters'!$E$20:$I$20,1,$B$6)</f>
        <v>1.9900000000000001E-2</v>
      </c>
      <c r="N106" s="101">
        <f>IF(INDEX('Pace of change parameters'!$E$28:$I$28,1,$B$6)=1,(1+L106)*D106,D106)</f>
        <v>87094.081025889012</v>
      </c>
      <c r="O106" s="87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0.69779432492863025</v>
      </c>
      <c r="P106" s="51">
        <v>3.2299546194991535E-2</v>
      </c>
      <c r="Q106" s="51">
        <v>2.4421115477418542E-2</v>
      </c>
      <c r="R106" s="9">
        <f>IF(INDEX('Pace of change parameters'!$E$29:$I$29,1,$B$6)=1,D106*(1+P106),D106)</f>
        <v>87480.16044320217</v>
      </c>
      <c r="S106" s="96">
        <f>IF(P106&lt;INDEX('Pace of change parameters'!$E$22:$I$22,1,$B$6),INDEX('Pace of change parameters'!$E$22:$I$22,1,$B$6),P106)</f>
        <v>3.2299546194991535E-2</v>
      </c>
      <c r="T106" s="125">
        <v>2.4421115477418542E-2</v>
      </c>
      <c r="U106" s="110">
        <f t="shared" si="11"/>
        <v>87480.16044320217</v>
      </c>
      <c r="V106" s="124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5">
        <f>MIN(S106, S106+(INDEX('Pace of change parameters'!$E$25:$I$25,1,$B$6)-S106)*(1-V106))</f>
        <v>3.2299546194991535E-2</v>
      </c>
      <c r="X106" s="125">
        <v>2.4421115477418542E-2</v>
      </c>
      <c r="Y106" s="101">
        <f t="shared" si="12"/>
        <v>87480.16044320217</v>
      </c>
      <c r="Z106" s="90">
        <v>0</v>
      </c>
      <c r="AA106" s="92">
        <f t="shared" si="15"/>
        <v>89586.713619648523</v>
      </c>
      <c r="AB106" s="92">
        <f>IF(INDEX('Pace of change parameters'!$E$27:$I$27,1,$B$6)=1,MAX(AA106,Y106),Y106)</f>
        <v>87480.16044320217</v>
      </c>
      <c r="AC106" s="90">
        <f t="shared" si="13"/>
        <v>3.2299546194991535E-2</v>
      </c>
      <c r="AD106" s="136">
        <v>2.4421115477418542E-2</v>
      </c>
      <c r="AE106" s="50">
        <v>87480</v>
      </c>
      <c r="AF106" s="50">
        <v>128.38104697660822</v>
      </c>
      <c r="AG106" s="15">
        <f t="shared" si="18"/>
        <v>3.229765290348463E-2</v>
      </c>
      <c r="AH106" s="15">
        <f t="shared" si="18"/>
        <v>2.4419236635366603E-2</v>
      </c>
      <c r="AI106" s="50"/>
      <c r="AJ106" s="50">
        <v>89586.713619648523</v>
      </c>
      <c r="AK106" s="50">
        <v>131.47274908189351</v>
      </c>
      <c r="AL106" s="15">
        <f t="shared" si="16"/>
        <v>-2.3515915859943615E-2</v>
      </c>
      <c r="AM106" s="52">
        <f t="shared" si="16"/>
        <v>-2.3515915859943615E-2</v>
      </c>
    </row>
    <row r="107" spans="1:39" x14ac:dyDescent="0.2">
      <c r="A107" s="178" t="s">
        <v>261</v>
      </c>
      <c r="B107" s="178" t="s">
        <v>262</v>
      </c>
      <c r="D107" s="61">
        <v>17493</v>
      </c>
      <c r="E107" s="66">
        <v>131.08264844102374</v>
      </c>
      <c r="F107" s="49"/>
      <c r="G107" s="81">
        <v>17127.948500287705</v>
      </c>
      <c r="H107" s="74">
        <v>127.60094362338189</v>
      </c>
      <c r="I107" s="83"/>
      <c r="J107" s="96">
        <f t="shared" si="17"/>
        <v>2.1313206290068054E-2</v>
      </c>
      <c r="K107" s="119">
        <f t="shared" si="17"/>
        <v>2.7285886128853409E-2</v>
      </c>
      <c r="L107" s="96">
        <v>2.586441535276407E-2</v>
      </c>
      <c r="M107" s="90">
        <f>INDEX('Pace of change parameters'!$E$20:$I$20,1,$B$6)</f>
        <v>1.9900000000000001E-2</v>
      </c>
      <c r="N107" s="101">
        <f>IF(INDEX('Pace of change parameters'!$E$28:$I$28,1,$B$6)=1,(1+L107)*D107,D107)</f>
        <v>17945.446217765901</v>
      </c>
      <c r="O107" s="87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0.24423778356071607</v>
      </c>
      <c r="P107" s="51">
        <v>2.745612332175007E-2</v>
      </c>
      <c r="Q107" s="51">
        <v>2.1482453717346806E-2</v>
      </c>
      <c r="R107" s="9">
        <f>IF(INDEX('Pace of change parameters'!$E$29:$I$29,1,$B$6)=1,D107*(1+P107),D107)</f>
        <v>17973.289965267373</v>
      </c>
      <c r="S107" s="96">
        <f>IF(P107&lt;INDEX('Pace of change parameters'!$E$22:$I$22,1,$B$6),INDEX('Pace of change parameters'!$E$22:$I$22,1,$B$6),P107)</f>
        <v>2.745612332175007E-2</v>
      </c>
      <c r="T107" s="125">
        <v>2.1482453717346806E-2</v>
      </c>
      <c r="U107" s="110">
        <f t="shared" si="11"/>
        <v>17973.289965267373</v>
      </c>
      <c r="V107" s="124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5">
        <f>MIN(S107, S107+(INDEX('Pace of change parameters'!$E$25:$I$25,1,$B$6)-S107)*(1-V107))</f>
        <v>2.745612332175007E-2</v>
      </c>
      <c r="X107" s="125">
        <v>2.1482453717346806E-2</v>
      </c>
      <c r="Y107" s="101">
        <f t="shared" si="12"/>
        <v>17973.289965267373</v>
      </c>
      <c r="Z107" s="90">
        <v>0</v>
      </c>
      <c r="AA107" s="92">
        <f t="shared" si="15"/>
        <v>17701.109319333369</v>
      </c>
      <c r="AB107" s="92">
        <f>IF(INDEX('Pace of change parameters'!$E$27:$I$27,1,$B$6)=1,MAX(AA107,Y107),Y107)</f>
        <v>17973.289965267373</v>
      </c>
      <c r="AC107" s="90">
        <f t="shared" si="13"/>
        <v>2.745612332175007E-2</v>
      </c>
      <c r="AD107" s="136">
        <v>2.1482453717346806E-2</v>
      </c>
      <c r="AE107" s="50">
        <v>17973</v>
      </c>
      <c r="AF107" s="50">
        <v>133.89646516653877</v>
      </c>
      <c r="AG107" s="15">
        <f t="shared" si="18"/>
        <v>2.7439547247470442E-2</v>
      </c>
      <c r="AH107" s="15">
        <f t="shared" si="18"/>
        <v>2.1465974017003564E-2</v>
      </c>
      <c r="AI107" s="50"/>
      <c r="AJ107" s="50">
        <v>17701.109319333369</v>
      </c>
      <c r="AK107" s="50">
        <v>131.87091567268769</v>
      </c>
      <c r="AL107" s="15">
        <f t="shared" si="16"/>
        <v>1.5360092735525299E-2</v>
      </c>
      <c r="AM107" s="52">
        <f t="shared" si="16"/>
        <v>1.5360092735525077E-2</v>
      </c>
    </row>
    <row r="108" spans="1:39" x14ac:dyDescent="0.2">
      <c r="A108" s="178" t="s">
        <v>263</v>
      </c>
      <c r="B108" s="178" t="s">
        <v>264</v>
      </c>
      <c r="D108" s="61">
        <v>39509</v>
      </c>
      <c r="E108" s="66">
        <v>134.22180657776241</v>
      </c>
      <c r="F108" s="49"/>
      <c r="G108" s="81">
        <v>37525.731004594498</v>
      </c>
      <c r="H108" s="74">
        <v>126.99167228212536</v>
      </c>
      <c r="I108" s="83"/>
      <c r="J108" s="96">
        <f t="shared" si="17"/>
        <v>5.2850909024601878E-2</v>
      </c>
      <c r="K108" s="119">
        <f t="shared" si="17"/>
        <v>5.6933924608651099E-2</v>
      </c>
      <c r="L108" s="96">
        <v>2.3855230088588364E-2</v>
      </c>
      <c r="M108" s="90">
        <f>INDEX('Pace of change parameters'!$E$20:$I$20,1,$B$6)</f>
        <v>1.9900000000000001E-2</v>
      </c>
      <c r="N108" s="101">
        <f>IF(INDEX('Pace of change parameters'!$E$28:$I$28,1,$B$6)=1,(1+L108)*D108,D108)</f>
        <v>40451.496285570036</v>
      </c>
      <c r="O108" s="87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1">
        <v>2.3855230088588364E-2</v>
      </c>
      <c r="Q108" s="51">
        <v>1.9900000000000029E-2</v>
      </c>
      <c r="R108" s="9">
        <f>IF(INDEX('Pace of change parameters'!$E$29:$I$29,1,$B$6)=1,D108*(1+P108),D108)</f>
        <v>40451.496285570036</v>
      </c>
      <c r="S108" s="96">
        <f>IF(P108&lt;INDEX('Pace of change parameters'!$E$22:$I$22,1,$B$6),INDEX('Pace of change parameters'!$E$22:$I$22,1,$B$6),P108)</f>
        <v>2.3855230088588364E-2</v>
      </c>
      <c r="T108" s="125">
        <v>1.9900000000000029E-2</v>
      </c>
      <c r="U108" s="110">
        <f t="shared" si="11"/>
        <v>40451.496285570036</v>
      </c>
      <c r="V108" s="124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0.94298181950796256</v>
      </c>
      <c r="W108" s="125">
        <f>MIN(S108, S108+(INDEX('Pace of change parameters'!$E$25:$I$25,1,$B$6)-S108)*(1-V108))</f>
        <v>2.3065230078638525E-2</v>
      </c>
      <c r="X108" s="125">
        <v>1.911305181975953E-2</v>
      </c>
      <c r="Y108" s="101">
        <f t="shared" si="12"/>
        <v>40420.28417517693</v>
      </c>
      <c r="Z108" s="90">
        <v>0</v>
      </c>
      <c r="AA108" s="92">
        <f t="shared" si="15"/>
        <v>38781.47267835767</v>
      </c>
      <c r="AB108" s="92">
        <f>IF(INDEX('Pace of change parameters'!$E$27:$I$27,1,$B$6)=1,MAX(AA108,Y108),Y108)</f>
        <v>40420.28417517693</v>
      </c>
      <c r="AC108" s="90">
        <f t="shared" si="13"/>
        <v>2.3065230078638477E-2</v>
      </c>
      <c r="AD108" s="136">
        <v>1.911305181975953E-2</v>
      </c>
      <c r="AE108" s="50">
        <v>40420</v>
      </c>
      <c r="AF108" s="50">
        <v>136.78623323860216</v>
      </c>
      <c r="AG108" s="15">
        <f t="shared" si="18"/>
        <v>2.3058037409197985E-2</v>
      </c>
      <c r="AH108" s="15">
        <f t="shared" si="18"/>
        <v>1.9105886936144234E-2</v>
      </c>
      <c r="AI108" s="50"/>
      <c r="AJ108" s="50">
        <v>38781.47267835767</v>
      </c>
      <c r="AK108" s="50">
        <v>131.24125599006206</v>
      </c>
      <c r="AL108" s="15">
        <f t="shared" si="16"/>
        <v>4.2250260458951638E-2</v>
      </c>
      <c r="AM108" s="52">
        <f t="shared" si="16"/>
        <v>4.225026045895186E-2</v>
      </c>
    </row>
    <row r="109" spans="1:39" x14ac:dyDescent="0.2">
      <c r="A109" s="178" t="s">
        <v>265</v>
      </c>
      <c r="B109" s="178" t="s">
        <v>266</v>
      </c>
      <c r="D109" s="61">
        <v>48557</v>
      </c>
      <c r="E109" s="66">
        <v>134.52515196170449</v>
      </c>
      <c r="F109" s="49"/>
      <c r="G109" s="81">
        <v>50886.421656677812</v>
      </c>
      <c r="H109" s="74">
        <v>140.42075873912668</v>
      </c>
      <c r="I109" s="83"/>
      <c r="J109" s="96">
        <f t="shared" si="17"/>
        <v>-4.5776880763871208E-2</v>
      </c>
      <c r="K109" s="119">
        <f t="shared" si="17"/>
        <v>-4.1985293558874925E-2</v>
      </c>
      <c r="L109" s="96">
        <v>2.3952553027085877E-2</v>
      </c>
      <c r="M109" s="90">
        <f>INDEX('Pace of change parameters'!$E$20:$I$20,1,$B$6)</f>
        <v>1.9900000000000001E-2</v>
      </c>
      <c r="N109" s="101">
        <f>IF(INDEX('Pace of change parameters'!$E$28:$I$28,1,$B$6)=1,(1+L109)*D109,D109)</f>
        <v>49720.064117336209</v>
      </c>
      <c r="O109" s="87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0.98908917805241858</v>
      </c>
      <c r="P109" s="51">
        <v>3.0386476015909381E-2</v>
      </c>
      <c r="Q109" s="51">
        <v>2.6308459099889214E-2</v>
      </c>
      <c r="R109" s="9">
        <f>IF(INDEX('Pace of change parameters'!$E$29:$I$29,1,$B$6)=1,D109*(1+P109),D109)</f>
        <v>50032.476115904508</v>
      </c>
      <c r="S109" s="96">
        <f>IF(P109&lt;INDEX('Pace of change parameters'!$E$22:$I$22,1,$B$6),INDEX('Pace of change parameters'!$E$22:$I$22,1,$B$6),P109)</f>
        <v>3.0386476015909381E-2</v>
      </c>
      <c r="T109" s="125">
        <v>2.6308459099889214E-2</v>
      </c>
      <c r="U109" s="110">
        <f t="shared" si="11"/>
        <v>50032.476115904508</v>
      </c>
      <c r="V109" s="124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5">
        <f>MIN(S109, S109+(INDEX('Pace of change parameters'!$E$25:$I$25,1,$B$6)-S109)*(1-V109))</f>
        <v>3.0386476015909381E-2</v>
      </c>
      <c r="X109" s="125">
        <v>2.6308459099889214E-2</v>
      </c>
      <c r="Y109" s="101">
        <f t="shared" si="12"/>
        <v>50032.476115904508</v>
      </c>
      <c r="Z109" s="90">
        <v>0</v>
      </c>
      <c r="AA109" s="92">
        <f t="shared" si="15"/>
        <v>52589.258579299021</v>
      </c>
      <c r="AB109" s="92">
        <f>IF(INDEX('Pace of change parameters'!$E$27:$I$27,1,$B$6)=1,MAX(AA109,Y109),Y109)</f>
        <v>50032.476115904508</v>
      </c>
      <c r="AC109" s="90">
        <f t="shared" si="13"/>
        <v>3.0386476015909381E-2</v>
      </c>
      <c r="AD109" s="136">
        <v>2.6308459099889214E-2</v>
      </c>
      <c r="AE109" s="50">
        <v>50032</v>
      </c>
      <c r="AF109" s="50">
        <v>138.06298758116799</v>
      </c>
      <c r="AG109" s="15">
        <f t="shared" si="18"/>
        <v>3.037667071688932E-2</v>
      </c>
      <c r="AH109" s="15">
        <f t="shared" si="18"/>
        <v>2.6298692607837459E-2</v>
      </c>
      <c r="AI109" s="50"/>
      <c r="AJ109" s="50">
        <v>52589.258579299021</v>
      </c>
      <c r="AK109" s="50">
        <v>145.11972645779886</v>
      </c>
      <c r="AL109" s="15">
        <f t="shared" si="16"/>
        <v>-4.8627013355644566E-2</v>
      </c>
      <c r="AM109" s="52">
        <f t="shared" si="16"/>
        <v>-4.8627013355644566E-2</v>
      </c>
    </row>
    <row r="110" spans="1:39" x14ac:dyDescent="0.2">
      <c r="A110" s="178" t="s">
        <v>267</v>
      </c>
      <c r="B110" s="178" t="s">
        <v>268</v>
      </c>
      <c r="D110" s="61">
        <v>19551</v>
      </c>
      <c r="E110" s="66">
        <v>127.90866163326251</v>
      </c>
      <c r="F110" s="49"/>
      <c r="G110" s="81">
        <v>19407.022730641955</v>
      </c>
      <c r="H110" s="74">
        <v>126.2042225841092</v>
      </c>
      <c r="I110" s="83"/>
      <c r="J110" s="96">
        <f t="shared" si="17"/>
        <v>7.4188231423419904E-3</v>
      </c>
      <c r="K110" s="119">
        <f t="shared" si="17"/>
        <v>1.3505404290394374E-2</v>
      </c>
      <c r="L110" s="96">
        <v>2.6061989403310282E-2</v>
      </c>
      <c r="M110" s="90">
        <f>INDEX('Pace of change parameters'!$E$20:$I$20,1,$B$6)</f>
        <v>1.9900000000000001E-2</v>
      </c>
      <c r="N110" s="101">
        <f>IF(INDEX('Pace of change parameters'!$E$28:$I$28,1,$B$6)=1,(1+L110)*D110,D110)</f>
        <v>20060.537954824118</v>
      </c>
      <c r="O110" s="87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0.39241500763016807</v>
      </c>
      <c r="P110" s="51">
        <v>2.8619867144680011E-2</v>
      </c>
      <c r="Q110" s="51">
        <v>2.2442516471095519E-2</v>
      </c>
      <c r="R110" s="9">
        <f>IF(INDEX('Pace of change parameters'!$E$29:$I$29,1,$B$6)=1,D110*(1+P110),D110)</f>
        <v>20110.547022545637</v>
      </c>
      <c r="S110" s="96">
        <f>IF(P110&lt;INDEX('Pace of change parameters'!$E$22:$I$22,1,$B$6),INDEX('Pace of change parameters'!$E$22:$I$22,1,$B$6),P110)</f>
        <v>2.8619867144680011E-2</v>
      </c>
      <c r="T110" s="125">
        <v>2.2442516471095519E-2</v>
      </c>
      <c r="U110" s="110">
        <f t="shared" si="11"/>
        <v>20110.547022545637</v>
      </c>
      <c r="V110" s="124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5">
        <f>MIN(S110, S110+(INDEX('Pace of change parameters'!$E$25:$I$25,1,$B$6)-S110)*(1-V110))</f>
        <v>2.8619867144680011E-2</v>
      </c>
      <c r="X110" s="125">
        <v>2.2442516471095519E-2</v>
      </c>
      <c r="Y110" s="101">
        <f t="shared" si="12"/>
        <v>20110.547022545637</v>
      </c>
      <c r="Z110" s="90">
        <v>0</v>
      </c>
      <c r="AA110" s="92">
        <f t="shared" si="15"/>
        <v>20056.44931219349</v>
      </c>
      <c r="AB110" s="92">
        <f>IF(INDEX('Pace of change parameters'!$E$27:$I$27,1,$B$6)=1,MAX(AA110,Y110),Y110)</f>
        <v>20110.547022545637</v>
      </c>
      <c r="AC110" s="90">
        <f t="shared" si="13"/>
        <v>2.8619867144680011E-2</v>
      </c>
      <c r="AD110" s="136">
        <v>2.2442516471095519E-2</v>
      </c>
      <c r="AE110" s="50">
        <v>20111</v>
      </c>
      <c r="AF110" s="50">
        <v>130.78219959940574</v>
      </c>
      <c r="AG110" s="15">
        <f t="shared" si="18"/>
        <v>2.8643036161833058E-2</v>
      </c>
      <c r="AH110" s="15">
        <f t="shared" si="18"/>
        <v>2.2465546347300469E-2</v>
      </c>
      <c r="AI110" s="50"/>
      <c r="AJ110" s="50">
        <v>20056.44931219349</v>
      </c>
      <c r="AK110" s="50">
        <v>130.4274554822064</v>
      </c>
      <c r="AL110" s="15">
        <f t="shared" si="16"/>
        <v>2.7198576855447243E-3</v>
      </c>
      <c r="AM110" s="52">
        <f t="shared" si="16"/>
        <v>2.7198576855449463E-3</v>
      </c>
    </row>
    <row r="111" spans="1:39" x14ac:dyDescent="0.2">
      <c r="A111" s="178" t="s">
        <v>269</v>
      </c>
      <c r="B111" s="178" t="s">
        <v>270</v>
      </c>
      <c r="D111" s="61">
        <v>12653</v>
      </c>
      <c r="E111" s="66">
        <v>130.99220285024504</v>
      </c>
      <c r="F111" s="49"/>
      <c r="G111" s="81">
        <v>12283.547870188351</v>
      </c>
      <c r="H111" s="74">
        <v>126.3339580018245</v>
      </c>
      <c r="I111" s="83"/>
      <c r="J111" s="96">
        <f t="shared" si="17"/>
        <v>3.0076988644973879E-2</v>
      </c>
      <c r="K111" s="119">
        <f t="shared" si="17"/>
        <v>3.6872468195394248E-2</v>
      </c>
      <c r="L111" s="96">
        <v>2.6628341347175066E-2</v>
      </c>
      <c r="M111" s="90">
        <f>INDEX('Pace of change parameters'!$E$20:$I$20,1,$B$6)</f>
        <v>1.9900000000000001E-2</v>
      </c>
      <c r="N111" s="101">
        <f>IF(INDEX('Pace of change parameters'!$E$28:$I$28,1,$B$6)=1,(1+L111)*D111,D111)</f>
        <v>12989.928403065805</v>
      </c>
      <c r="O111" s="87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0.14115625596350273</v>
      </c>
      <c r="P111" s="51">
        <v>2.7548947673295965E-2</v>
      </c>
      <c r="Q111" s="51">
        <v>2.0814572834389811E-2</v>
      </c>
      <c r="R111" s="9">
        <f>IF(INDEX('Pace of change parameters'!$E$29:$I$29,1,$B$6)=1,D111*(1+P111),D111)</f>
        <v>13001.576834910215</v>
      </c>
      <c r="S111" s="96">
        <f>IF(P111&lt;INDEX('Pace of change parameters'!$E$22:$I$22,1,$B$6),INDEX('Pace of change parameters'!$E$22:$I$22,1,$B$6),P111)</f>
        <v>2.7548947673295965E-2</v>
      </c>
      <c r="T111" s="125">
        <v>2.0814572834389811E-2</v>
      </c>
      <c r="U111" s="110">
        <f t="shared" si="11"/>
        <v>13001.576834910215</v>
      </c>
      <c r="V111" s="124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5">
        <f>MIN(S111, S111+(INDEX('Pace of change parameters'!$E$25:$I$25,1,$B$6)-S111)*(1-V111))</f>
        <v>2.7548947673295965E-2</v>
      </c>
      <c r="X111" s="125">
        <v>2.0814572834389811E-2</v>
      </c>
      <c r="Y111" s="101">
        <f t="shared" si="12"/>
        <v>13001.576834910215</v>
      </c>
      <c r="Z111" s="90">
        <v>0</v>
      </c>
      <c r="AA111" s="92">
        <f t="shared" si="15"/>
        <v>12694.598169524872</v>
      </c>
      <c r="AB111" s="92">
        <f>IF(INDEX('Pace of change parameters'!$E$27:$I$27,1,$B$6)=1,MAX(AA111,Y111),Y111)</f>
        <v>13001.576834910215</v>
      </c>
      <c r="AC111" s="90">
        <f t="shared" si="13"/>
        <v>2.7548947673295965E-2</v>
      </c>
      <c r="AD111" s="136">
        <v>2.0814572834389811E-2</v>
      </c>
      <c r="AE111" s="50">
        <v>13002</v>
      </c>
      <c r="AF111" s="50">
        <v>133.72310176982566</v>
      </c>
      <c r="AG111" s="15">
        <f t="shared" si="18"/>
        <v>2.7582391527700922E-2</v>
      </c>
      <c r="AH111" s="15">
        <f t="shared" si="18"/>
        <v>2.0847797503662724E-2</v>
      </c>
      <c r="AI111" s="50"/>
      <c r="AJ111" s="50">
        <v>12694.598169524872</v>
      </c>
      <c r="AK111" s="50">
        <v>130.56153229890916</v>
      </c>
      <c r="AL111" s="15">
        <f t="shared" si="16"/>
        <v>2.4215168244796414E-2</v>
      </c>
      <c r="AM111" s="52">
        <f t="shared" si="16"/>
        <v>2.4215168244796414E-2</v>
      </c>
    </row>
    <row r="112" spans="1:39" x14ac:dyDescent="0.2">
      <c r="A112" s="178" t="s">
        <v>271</v>
      </c>
      <c r="B112" s="178" t="s">
        <v>272</v>
      </c>
      <c r="D112" s="61">
        <v>15976</v>
      </c>
      <c r="E112" s="66">
        <v>126.06051985042937</v>
      </c>
      <c r="F112" s="49"/>
      <c r="G112" s="81">
        <v>15124.643221072765</v>
      </c>
      <c r="H112" s="74">
        <v>118.54297316985392</v>
      </c>
      <c r="I112" s="83"/>
      <c r="J112" s="96">
        <f t="shared" si="17"/>
        <v>5.6289379292006059E-2</v>
      </c>
      <c r="K112" s="119">
        <f t="shared" si="17"/>
        <v>6.3416215061553816E-2</v>
      </c>
      <c r="L112" s="96">
        <v>2.678131485922286E-2</v>
      </c>
      <c r="M112" s="90">
        <f>INDEX('Pace of change parameters'!$E$20:$I$20,1,$B$6)</f>
        <v>1.9900000000000001E-2</v>
      </c>
      <c r="N112" s="101">
        <f>IF(INDEX('Pace of change parameters'!$E$28:$I$28,1,$B$6)=1,(1+L112)*D112,D112)</f>
        <v>16403.858286190945</v>
      </c>
      <c r="O112" s="87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1">
        <v>2.678131485922286E-2</v>
      </c>
      <c r="Q112" s="51">
        <v>1.9900000000000029E-2</v>
      </c>
      <c r="R112" s="9">
        <f>IF(INDEX('Pace of change parameters'!$E$29:$I$29,1,$B$6)=1,D112*(1+P112),D112)</f>
        <v>16403.858286190945</v>
      </c>
      <c r="S112" s="96">
        <f>IF(P112&lt;INDEX('Pace of change parameters'!$E$22:$I$22,1,$B$6),INDEX('Pace of change parameters'!$E$22:$I$22,1,$B$6),P112)</f>
        <v>2.678131485922286E-2</v>
      </c>
      <c r="T112" s="125">
        <v>1.9900000000000029E-2</v>
      </c>
      <c r="U112" s="110">
        <f t="shared" si="11"/>
        <v>16403.858286190945</v>
      </c>
      <c r="V112" s="124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0.87421241415987894</v>
      </c>
      <c r="W112" s="125">
        <f>MIN(S112, S112+(INDEX('Pace of change parameters'!$E$25:$I$25,1,$B$6)-S112)*(1-V112))</f>
        <v>2.4670433775858265E-2</v>
      </c>
      <c r="X112" s="125">
        <v>1.7803265684944058E-2</v>
      </c>
      <c r="Y112" s="101">
        <f t="shared" si="12"/>
        <v>16370.134850003113</v>
      </c>
      <c r="Z112" s="90">
        <v>0</v>
      </c>
      <c r="AA112" s="92">
        <f t="shared" si="15"/>
        <v>15630.766467310801</v>
      </c>
      <c r="AB112" s="92">
        <f>IF(INDEX('Pace of change parameters'!$E$27:$I$27,1,$B$6)=1,MAX(AA112,Y112),Y112)</f>
        <v>16370.134850003113</v>
      </c>
      <c r="AC112" s="90">
        <f t="shared" si="13"/>
        <v>2.4670433775858314E-2</v>
      </c>
      <c r="AD112" s="136">
        <v>1.7803265684944058E-2</v>
      </c>
      <c r="AE112" s="50">
        <v>16370</v>
      </c>
      <c r="AF112" s="50">
        <v>128.3037518588732</v>
      </c>
      <c r="AG112" s="15">
        <f t="shared" si="18"/>
        <v>2.4661992989484238E-2</v>
      </c>
      <c r="AH112" s="15">
        <f t="shared" si="18"/>
        <v>1.7794881467293688E-2</v>
      </c>
      <c r="AI112" s="50"/>
      <c r="AJ112" s="50">
        <v>15630.766467310801</v>
      </c>
      <c r="AK112" s="50">
        <v>122.50983397592188</v>
      </c>
      <c r="AL112" s="15">
        <f t="shared" si="16"/>
        <v>4.7293492243978275E-2</v>
      </c>
      <c r="AM112" s="52">
        <f t="shared" si="16"/>
        <v>4.7293492243978275E-2</v>
      </c>
    </row>
    <row r="113" spans="1:39" x14ac:dyDescent="0.2">
      <c r="A113" s="178" t="s">
        <v>273</v>
      </c>
      <c r="B113" s="178" t="s">
        <v>274</v>
      </c>
      <c r="D113" s="61">
        <v>23398</v>
      </c>
      <c r="E113" s="66">
        <v>139.67836476489816</v>
      </c>
      <c r="F113" s="49"/>
      <c r="G113" s="81">
        <v>21333.483694179333</v>
      </c>
      <c r="H113" s="74">
        <v>126.27945802364536</v>
      </c>
      <c r="I113" s="83"/>
      <c r="J113" s="96">
        <f t="shared" si="17"/>
        <v>9.6773519759642213E-2</v>
      </c>
      <c r="K113" s="119">
        <f t="shared" si="17"/>
        <v>0.10610519676718844</v>
      </c>
      <c r="L113" s="96">
        <v>2.8577614118621364E-2</v>
      </c>
      <c r="M113" s="90">
        <f>INDEX('Pace of change parameters'!$E$20:$I$20,1,$B$6)</f>
        <v>1.9900000000000001E-2</v>
      </c>
      <c r="N113" s="101">
        <f>IF(INDEX('Pace of change parameters'!$E$28:$I$28,1,$B$6)=1,(1+L113)*D113,D113)</f>
        <v>24066.659015147503</v>
      </c>
      <c r="O113" s="87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1">
        <v>2.8577614118621364E-2</v>
      </c>
      <c r="Q113" s="51">
        <v>1.9900000000000029E-2</v>
      </c>
      <c r="R113" s="9">
        <f>IF(INDEX('Pace of change parameters'!$E$29:$I$29,1,$B$6)=1,D113*(1+P113),D113)</f>
        <v>24066.659015147503</v>
      </c>
      <c r="S113" s="96">
        <f>IF(P113&lt;INDEX('Pace of change parameters'!$E$22:$I$22,1,$B$6),INDEX('Pace of change parameters'!$E$22:$I$22,1,$B$6),P113)</f>
        <v>2.8577614118621364E-2</v>
      </c>
      <c r="T113" s="125">
        <v>1.9900000000000029E-2</v>
      </c>
      <c r="U113" s="110">
        <f t="shared" si="11"/>
        <v>24066.659015147503</v>
      </c>
      <c r="V113" s="124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6.452960480715586E-2</v>
      </c>
      <c r="W113" s="125">
        <f>MIN(S113, S113+(INDEX('Pace of change parameters'!$E$25:$I$25,1,$B$6)-S113)*(1-V113))</f>
        <v>1.1198806097334476E-2</v>
      </c>
      <c r="X113" s="125">
        <v>2.6678086149107827E-3</v>
      </c>
      <c r="Y113" s="101">
        <f t="shared" si="12"/>
        <v>23660.029665065431</v>
      </c>
      <c r="Z113" s="90">
        <v>0</v>
      </c>
      <c r="AA113" s="92">
        <f t="shared" si="15"/>
        <v>22047.376370062131</v>
      </c>
      <c r="AB113" s="92">
        <f>IF(INDEX('Pace of change parameters'!$E$27:$I$27,1,$B$6)=1,MAX(AA113,Y113),Y113)</f>
        <v>23660.029665065431</v>
      </c>
      <c r="AC113" s="90">
        <f t="shared" si="13"/>
        <v>1.1198806097334479E-2</v>
      </c>
      <c r="AD113" s="136">
        <v>2.6678086149107827E-3</v>
      </c>
      <c r="AE113" s="50">
        <v>23660</v>
      </c>
      <c r="AF113" s="50">
        <v>140.05082431307918</v>
      </c>
      <c r="AG113" s="15">
        <f t="shared" si="18"/>
        <v>1.1197538251132677E-2</v>
      </c>
      <c r="AH113" s="15">
        <f t="shared" si="18"/>
        <v>2.6665514649166777E-3</v>
      </c>
      <c r="AI113" s="50"/>
      <c r="AJ113" s="50">
        <v>22047.376370062131</v>
      </c>
      <c r="AK113" s="50">
        <v>130.50520856161896</v>
      </c>
      <c r="AL113" s="15">
        <f t="shared" si="16"/>
        <v>7.3143561522704958E-2</v>
      </c>
      <c r="AM113" s="52">
        <f t="shared" si="16"/>
        <v>7.3143561522704958E-2</v>
      </c>
    </row>
    <row r="114" spans="1:39" x14ac:dyDescent="0.2">
      <c r="A114" s="178" t="s">
        <v>275</v>
      </c>
      <c r="B114" s="178" t="s">
        <v>276</v>
      </c>
      <c r="D114" s="61">
        <v>18882</v>
      </c>
      <c r="E114" s="66">
        <v>139.62418159951281</v>
      </c>
      <c r="F114" s="49"/>
      <c r="G114" s="81">
        <v>17131.049119918705</v>
      </c>
      <c r="H114" s="74">
        <v>125.70901546216359</v>
      </c>
      <c r="I114" s="83"/>
      <c r="J114" s="96">
        <f t="shared" si="17"/>
        <v>0.10220920317398541</v>
      </c>
      <c r="K114" s="119">
        <f t="shared" si="17"/>
        <v>0.11069346208933961</v>
      </c>
      <c r="L114" s="96">
        <v>2.775068355703425E-2</v>
      </c>
      <c r="M114" s="90">
        <f>INDEX('Pace of change parameters'!$E$20:$I$20,1,$B$6)</f>
        <v>1.9900000000000001E-2</v>
      </c>
      <c r="N114" s="101">
        <f>IF(INDEX('Pace of change parameters'!$E$28:$I$28,1,$B$6)=1,(1+L114)*D114,D114)</f>
        <v>19405.98840692392</v>
      </c>
      <c r="O114" s="87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1">
        <v>2.775068355703425E-2</v>
      </c>
      <c r="Q114" s="51">
        <v>1.9900000000000029E-2</v>
      </c>
      <c r="R114" s="9">
        <f>IF(INDEX('Pace of change parameters'!$E$29:$I$29,1,$B$6)=1,D114*(1+P114),D114)</f>
        <v>19405.98840692392</v>
      </c>
      <c r="S114" s="96">
        <f>IF(P114&lt;INDEX('Pace of change parameters'!$E$22:$I$22,1,$B$6),INDEX('Pace of change parameters'!$E$22:$I$22,1,$B$6),P114)</f>
        <v>2.775068355703425E-2</v>
      </c>
      <c r="T114" s="125">
        <v>1.9900000000000029E-2</v>
      </c>
      <c r="U114" s="110">
        <f t="shared" si="11"/>
        <v>19405.98840692392</v>
      </c>
      <c r="V114" s="124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0</v>
      </c>
      <c r="W114" s="125">
        <f>MIN(S114, S114+(INDEX('Pace of change parameters'!$E$25:$I$25,1,$B$6)-S114)*(1-V114))</f>
        <v>1.0000000000000002E-2</v>
      </c>
      <c r="X114" s="125">
        <v>2.2849086656291373E-3</v>
      </c>
      <c r="Y114" s="101">
        <f t="shared" si="12"/>
        <v>19070.82</v>
      </c>
      <c r="Z114" s="90">
        <v>0</v>
      </c>
      <c r="AA114" s="92">
        <f t="shared" si="15"/>
        <v>17704.313696497695</v>
      </c>
      <c r="AB114" s="92">
        <f>IF(INDEX('Pace of change parameters'!$E$27:$I$27,1,$B$6)=1,MAX(AA114,Y114),Y114)</f>
        <v>19070.82</v>
      </c>
      <c r="AC114" s="90">
        <f t="shared" si="13"/>
        <v>1.0000000000000009E-2</v>
      </c>
      <c r="AD114" s="136">
        <v>2.2849086656291373E-3</v>
      </c>
      <c r="AE114" s="50">
        <v>19071</v>
      </c>
      <c r="AF114" s="50">
        <v>139.9445309564496</v>
      </c>
      <c r="AG114" s="15">
        <f t="shared" si="18"/>
        <v>1.0009532888465289E-2</v>
      </c>
      <c r="AH114" s="15">
        <f t="shared" si="18"/>
        <v>2.2943687351784092E-3</v>
      </c>
      <c r="AI114" s="50"/>
      <c r="AJ114" s="50">
        <v>17704.313696497695</v>
      </c>
      <c r="AK114" s="50">
        <v>129.91567700499272</v>
      </c>
      <c r="AL114" s="15">
        <f t="shared" si="16"/>
        <v>7.7195102105125146E-2</v>
      </c>
      <c r="AM114" s="52">
        <f t="shared" si="16"/>
        <v>7.7195102105125146E-2</v>
      </c>
    </row>
    <row r="115" spans="1:39" x14ac:dyDescent="0.2">
      <c r="A115" s="178" t="s">
        <v>277</v>
      </c>
      <c r="B115" s="178" t="s">
        <v>278</v>
      </c>
      <c r="D115" s="61">
        <v>70525</v>
      </c>
      <c r="E115" s="66">
        <v>126.98557741813941</v>
      </c>
      <c r="F115" s="49"/>
      <c r="G115" s="81">
        <v>71248.758478441508</v>
      </c>
      <c r="H115" s="74">
        <v>127.42709488291966</v>
      </c>
      <c r="I115" s="83"/>
      <c r="J115" s="96">
        <f t="shared" si="17"/>
        <v>-1.0158190737604267E-2</v>
      </c>
      <c r="K115" s="119">
        <f t="shared" si="17"/>
        <v>-3.4648633023134368E-3</v>
      </c>
      <c r="L115" s="96">
        <v>2.6796581440967859E-2</v>
      </c>
      <c r="M115" s="90">
        <f>INDEX('Pace of change parameters'!$E$20:$I$20,1,$B$6)</f>
        <v>1.9900000000000001E-2</v>
      </c>
      <c r="N115" s="101">
        <f>IF(INDEX('Pace of change parameters'!$E$28:$I$28,1,$B$6)=1,(1+L115)*D115,D115)</f>
        <v>72414.828906124254</v>
      </c>
      <c r="O115" s="87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0.5748910032506821</v>
      </c>
      <c r="P115" s="51">
        <v>3.0546574822998052E-2</v>
      </c>
      <c r="Q115" s="51">
        <v>2.3624806178226043E-2</v>
      </c>
      <c r="R115" s="9">
        <f>IF(INDEX('Pace of change parameters'!$E$29:$I$29,1,$B$6)=1,D115*(1+P115),D115)</f>
        <v>72679.297189391931</v>
      </c>
      <c r="S115" s="96">
        <f>IF(P115&lt;INDEX('Pace of change parameters'!$E$22:$I$22,1,$B$6),INDEX('Pace of change parameters'!$E$22:$I$22,1,$B$6),P115)</f>
        <v>3.0546574822998052E-2</v>
      </c>
      <c r="T115" s="125">
        <v>2.3624806178226043E-2</v>
      </c>
      <c r="U115" s="110">
        <f t="shared" si="11"/>
        <v>72679.297189391931</v>
      </c>
      <c r="V115" s="124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5">
        <f>MIN(S115, S115+(INDEX('Pace of change parameters'!$E$25:$I$25,1,$B$6)-S115)*(1-V115))</f>
        <v>3.0546574822998052E-2</v>
      </c>
      <c r="X115" s="125">
        <v>2.3624806178226043E-2</v>
      </c>
      <c r="Y115" s="101">
        <f t="shared" si="12"/>
        <v>72679.297189391931</v>
      </c>
      <c r="Z115" s="90">
        <v>0</v>
      </c>
      <c r="AA115" s="92">
        <f t="shared" si="15"/>
        <v>73632.990119773473</v>
      </c>
      <c r="AB115" s="92">
        <f>IF(INDEX('Pace of change parameters'!$E$27:$I$27,1,$B$6)=1,MAX(AA115,Y115),Y115)</f>
        <v>72679.297189391931</v>
      </c>
      <c r="AC115" s="90">
        <f t="shared" si="13"/>
        <v>3.0546574822998052E-2</v>
      </c>
      <c r="AD115" s="136">
        <v>2.3624806178226043E-2</v>
      </c>
      <c r="AE115" s="50">
        <v>72679</v>
      </c>
      <c r="AF115" s="50">
        <v>129.98505555430836</v>
      </c>
      <c r="AG115" s="15">
        <f t="shared" si="18"/>
        <v>3.0542360864941553E-2</v>
      </c>
      <c r="AH115" s="15">
        <f t="shared" si="18"/>
        <v>2.3620620523638225E-2</v>
      </c>
      <c r="AI115" s="50"/>
      <c r="AJ115" s="50">
        <v>73632.990119773473</v>
      </c>
      <c r="AK115" s="50">
        <v>131.69124934779776</v>
      </c>
      <c r="AL115" s="15">
        <f t="shared" si="16"/>
        <v>-1.2956014935991078E-2</v>
      </c>
      <c r="AM115" s="52">
        <f t="shared" si="16"/>
        <v>-1.2956014935991189E-2</v>
      </c>
    </row>
    <row r="116" spans="1:39" x14ac:dyDescent="0.2">
      <c r="A116" s="178" t="s">
        <v>279</v>
      </c>
      <c r="B116" s="178" t="s">
        <v>280</v>
      </c>
      <c r="D116" s="61">
        <v>47087</v>
      </c>
      <c r="E116" s="66">
        <v>121.86781278043145</v>
      </c>
      <c r="F116" s="49"/>
      <c r="G116" s="81">
        <v>47239.385356204672</v>
      </c>
      <c r="H116" s="74">
        <v>121.47936149470986</v>
      </c>
      <c r="I116" s="83"/>
      <c r="J116" s="96">
        <f t="shared" si="17"/>
        <v>-3.2258115776829799E-3</v>
      </c>
      <c r="K116" s="119">
        <f t="shared" si="17"/>
        <v>3.197673093947806E-3</v>
      </c>
      <c r="L116" s="96">
        <v>2.6472513707407996E-2</v>
      </c>
      <c r="M116" s="90">
        <f>INDEX('Pace of change parameters'!$E$20:$I$20,1,$B$6)</f>
        <v>1.9900000000000001E-2</v>
      </c>
      <c r="N116" s="101">
        <f>IF(INDEX('Pace of change parameters'!$E$28:$I$28,1,$B$6)=1,(1+L116)*D116,D116)</f>
        <v>48333.51125294072</v>
      </c>
      <c r="O116" s="87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0.50325082694679779</v>
      </c>
      <c r="P116" s="51">
        <v>2.9754164740136035E-2</v>
      </c>
      <c r="Q116" s="51">
        <v>2.3160638588548998E-2</v>
      </c>
      <c r="R116" s="9">
        <f>IF(INDEX('Pace of change parameters'!$E$29:$I$29,1,$B$6)=1,D116*(1+P116),D116)</f>
        <v>48488.034355118783</v>
      </c>
      <c r="S116" s="96">
        <f>IF(P116&lt;INDEX('Pace of change parameters'!$E$22:$I$22,1,$B$6),INDEX('Pace of change parameters'!$E$22:$I$22,1,$B$6),P116)</f>
        <v>2.9754164740136035E-2</v>
      </c>
      <c r="T116" s="125">
        <v>2.3160638588548998E-2</v>
      </c>
      <c r="U116" s="110">
        <f t="shared" si="11"/>
        <v>48488.034355118783</v>
      </c>
      <c r="V116" s="124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5">
        <f>MIN(S116, S116+(INDEX('Pace of change parameters'!$E$25:$I$25,1,$B$6)-S116)*(1-V116))</f>
        <v>2.9754164740136035E-2</v>
      </c>
      <c r="X116" s="125">
        <v>2.3160638588548998E-2</v>
      </c>
      <c r="Y116" s="101">
        <f t="shared" si="12"/>
        <v>48488.034355118783</v>
      </c>
      <c r="Z116" s="90">
        <v>0</v>
      </c>
      <c r="AA116" s="92">
        <f t="shared" si="15"/>
        <v>48820.179740396168</v>
      </c>
      <c r="AB116" s="92">
        <f>IF(INDEX('Pace of change parameters'!$E$27:$I$27,1,$B$6)=1,MAX(AA116,Y116),Y116)</f>
        <v>48488.034355118783</v>
      </c>
      <c r="AC116" s="90">
        <f t="shared" si="13"/>
        <v>2.9754164740136035E-2</v>
      </c>
      <c r="AD116" s="136">
        <v>2.3160638588548998E-2</v>
      </c>
      <c r="AE116" s="50">
        <v>48488</v>
      </c>
      <c r="AF116" s="50">
        <v>124.69026080124114</v>
      </c>
      <c r="AG116" s="15">
        <f t="shared" si="18"/>
        <v>2.9753435130715378E-2</v>
      </c>
      <c r="AH116" s="15">
        <f t="shared" si="18"/>
        <v>2.3159913650824926E-2</v>
      </c>
      <c r="AI116" s="50"/>
      <c r="AJ116" s="50">
        <v>48820.179740396168</v>
      </c>
      <c r="AK116" s="50">
        <v>125.5444840825249</v>
      </c>
      <c r="AL116" s="15">
        <f t="shared" si="16"/>
        <v>-6.8041482469451964E-3</v>
      </c>
      <c r="AM116" s="52">
        <f t="shared" si="16"/>
        <v>-6.8041482469453074E-3</v>
      </c>
    </row>
    <row r="117" spans="1:39" x14ac:dyDescent="0.2">
      <c r="A117" s="178" t="s">
        <v>281</v>
      </c>
      <c r="B117" s="178" t="s">
        <v>282</v>
      </c>
      <c r="D117" s="61">
        <v>34173</v>
      </c>
      <c r="E117" s="66">
        <v>122.48288216543864</v>
      </c>
      <c r="F117" s="49"/>
      <c r="G117" s="81">
        <v>35800.16085518695</v>
      </c>
      <c r="H117" s="74">
        <v>127.39905664157938</v>
      </c>
      <c r="I117" s="83"/>
      <c r="J117" s="96">
        <f t="shared" si="17"/>
        <v>-4.5451216316286347E-2</v>
      </c>
      <c r="K117" s="119">
        <f t="shared" si="17"/>
        <v>-3.858878241125252E-2</v>
      </c>
      <c r="L117" s="96">
        <v>2.7232256307251346E-2</v>
      </c>
      <c r="M117" s="90">
        <f>INDEX('Pace of change parameters'!$E$20:$I$20,1,$B$6)</f>
        <v>1.9900000000000001E-2</v>
      </c>
      <c r="N117" s="101">
        <f>IF(INDEX('Pace of change parameters'!$E$28:$I$28,1,$B$6)=1,(1+L117)*D117,D117)</f>
        <v>35103.607894787703</v>
      </c>
      <c r="O117" s="87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0.95256755280916694</v>
      </c>
      <c r="P117" s="51">
        <v>3.3448456713586872E-2</v>
      </c>
      <c r="Q117" s="51">
        <v>2.6071829939620983E-2</v>
      </c>
      <c r="R117" s="9">
        <f>IF(INDEX('Pace of change parameters'!$E$29:$I$29,1,$B$6)=1,D117*(1+P117),D117)</f>
        <v>35316.034111273402</v>
      </c>
      <c r="S117" s="96">
        <f>IF(P117&lt;INDEX('Pace of change parameters'!$E$22:$I$22,1,$B$6),INDEX('Pace of change parameters'!$E$22:$I$22,1,$B$6),P117)</f>
        <v>3.3448456713586872E-2</v>
      </c>
      <c r="T117" s="125">
        <v>2.6071829939620983E-2</v>
      </c>
      <c r="U117" s="110">
        <f t="shared" si="11"/>
        <v>35316.034111273402</v>
      </c>
      <c r="V117" s="124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5">
        <f>MIN(S117, S117+(INDEX('Pace of change parameters'!$E$25:$I$25,1,$B$6)-S117)*(1-V117))</f>
        <v>3.3448456713586872E-2</v>
      </c>
      <c r="X117" s="125">
        <v>2.6071829939620983E-2</v>
      </c>
      <c r="Y117" s="101">
        <f t="shared" si="12"/>
        <v>35316.034111273402</v>
      </c>
      <c r="Z117" s="90">
        <v>0</v>
      </c>
      <c r="AA117" s="92">
        <f t="shared" si="15"/>
        <v>36998.15894102781</v>
      </c>
      <c r="AB117" s="92">
        <f>IF(INDEX('Pace of change parameters'!$E$27:$I$27,1,$B$6)=1,MAX(AA117,Y117),Y117)</f>
        <v>35316.034111273402</v>
      </c>
      <c r="AC117" s="90">
        <f t="shared" si="13"/>
        <v>3.3448456713586872E-2</v>
      </c>
      <c r="AD117" s="136">
        <v>2.6071829939620983E-2</v>
      </c>
      <c r="AE117" s="50">
        <v>35316</v>
      </c>
      <c r="AF117" s="50">
        <v>125.67611365081736</v>
      </c>
      <c r="AG117" s="15">
        <f t="shared" si="18"/>
        <v>3.3447458519884066E-2</v>
      </c>
      <c r="AH117" s="15">
        <f t="shared" si="18"/>
        <v>2.6070838870901003E-2</v>
      </c>
      <c r="AI117" s="50"/>
      <c r="AJ117" s="50">
        <v>36998.15894102781</v>
      </c>
      <c r="AK117" s="50">
        <v>131.6622728492359</v>
      </c>
      <c r="AL117" s="15">
        <f t="shared" si="16"/>
        <v>-4.5466017476951781E-2</v>
      </c>
      <c r="AM117" s="52">
        <f t="shared" si="16"/>
        <v>-4.5466017476951781E-2</v>
      </c>
    </row>
    <row r="118" spans="1:39" x14ac:dyDescent="0.2">
      <c r="A118" s="178" t="s">
        <v>283</v>
      </c>
      <c r="B118" s="178" t="s">
        <v>284</v>
      </c>
      <c r="D118" s="61">
        <v>60187</v>
      </c>
      <c r="E118" s="66">
        <v>125.52783796227433</v>
      </c>
      <c r="F118" s="49"/>
      <c r="G118" s="81">
        <v>60585.493198808741</v>
      </c>
      <c r="H118" s="74">
        <v>124.94858780919037</v>
      </c>
      <c r="I118" s="83"/>
      <c r="J118" s="96">
        <f t="shared" si="17"/>
        <v>-6.5773698911899547E-3</v>
      </c>
      <c r="K118" s="119">
        <f t="shared" si="17"/>
        <v>4.6359079621494104E-3</v>
      </c>
      <c r="L118" s="96">
        <v>3.1412141696800511E-2</v>
      </c>
      <c r="M118" s="90">
        <f>INDEX('Pace of change parameters'!$E$20:$I$20,1,$B$6)</f>
        <v>1.9900000000000001E-2</v>
      </c>
      <c r="N118" s="101">
        <f>IF(INDEX('Pace of change parameters'!$E$28:$I$28,1,$B$6)=1,(1+L118)*D118,D118)</f>
        <v>62077.602572305332</v>
      </c>
      <c r="O118" s="87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0.48778593589086661</v>
      </c>
      <c r="P118" s="51">
        <v>3.4608254426878649E-2</v>
      </c>
      <c r="Q118" s="51">
        <v>2.3060439209144912E-2</v>
      </c>
      <c r="R118" s="9">
        <f>IF(INDEX('Pace of change parameters'!$E$29:$I$29,1,$B$6)=1,D118*(1+P118),D118)</f>
        <v>62269.967009190543</v>
      </c>
      <c r="S118" s="96">
        <f>IF(P118&lt;INDEX('Pace of change parameters'!$E$22:$I$22,1,$B$6),INDEX('Pace of change parameters'!$E$22:$I$22,1,$B$6),P118)</f>
        <v>3.4608254426878649E-2</v>
      </c>
      <c r="T118" s="125">
        <v>2.3060439209144912E-2</v>
      </c>
      <c r="U118" s="110">
        <f t="shared" si="11"/>
        <v>62269.967009190543</v>
      </c>
      <c r="V118" s="124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5">
        <f>MIN(S118, S118+(INDEX('Pace of change parameters'!$E$25:$I$25,1,$B$6)-S118)*(1-V118))</f>
        <v>3.4608254426878649E-2</v>
      </c>
      <c r="X118" s="125">
        <v>2.3060439209144912E-2</v>
      </c>
      <c r="Y118" s="101">
        <f t="shared" si="12"/>
        <v>62269.967009190543</v>
      </c>
      <c r="Z118" s="90">
        <v>0</v>
      </c>
      <c r="AA118" s="92">
        <f t="shared" si="15"/>
        <v>62612.894840256427</v>
      </c>
      <c r="AB118" s="92">
        <f>IF(INDEX('Pace of change parameters'!$E$27:$I$27,1,$B$6)=1,MAX(AA118,Y118),Y118)</f>
        <v>62269.967009190543</v>
      </c>
      <c r="AC118" s="90">
        <f t="shared" si="13"/>
        <v>3.4608254426878649E-2</v>
      </c>
      <c r="AD118" s="136">
        <v>2.3060439209144912E-2</v>
      </c>
      <c r="AE118" s="50">
        <v>62270</v>
      </c>
      <c r="AF118" s="50">
        <v>128.42263307730684</v>
      </c>
      <c r="AG118" s="15">
        <f t="shared" si="18"/>
        <v>3.4608802565337937E-2</v>
      </c>
      <c r="AH118" s="15">
        <f t="shared" si="18"/>
        <v>2.3060981229538147E-2</v>
      </c>
      <c r="AI118" s="50"/>
      <c r="AJ118" s="50">
        <v>62612.894840256427</v>
      </c>
      <c r="AK118" s="50">
        <v>129.12980279393369</v>
      </c>
      <c r="AL118" s="15">
        <f t="shared" si="16"/>
        <v>-5.4764252815854286E-3</v>
      </c>
      <c r="AM118" s="52">
        <f t="shared" si="16"/>
        <v>-5.4764252815855397E-3</v>
      </c>
    </row>
    <row r="119" spans="1:39" x14ac:dyDescent="0.2">
      <c r="A119" s="178" t="s">
        <v>285</v>
      </c>
      <c r="B119" s="178" t="s">
        <v>286</v>
      </c>
      <c r="D119" s="61">
        <v>125794</v>
      </c>
      <c r="E119" s="66">
        <v>132.55965332630342</v>
      </c>
      <c r="F119" s="49"/>
      <c r="G119" s="81">
        <v>119759.90514424852</v>
      </c>
      <c r="H119" s="74">
        <v>125.1044307711565</v>
      </c>
      <c r="I119" s="83"/>
      <c r="J119" s="96">
        <f t="shared" si="17"/>
        <v>5.0384933492420014E-2</v>
      </c>
      <c r="K119" s="119">
        <f t="shared" si="17"/>
        <v>5.9591994537620874E-2</v>
      </c>
      <c r="L119" s="96">
        <v>2.8839847917257133E-2</v>
      </c>
      <c r="M119" s="90">
        <f>INDEX('Pace of change parameters'!$E$20:$I$20,1,$B$6)</f>
        <v>1.9900000000000001E-2</v>
      </c>
      <c r="N119" s="101">
        <f>IF(INDEX('Pace of change parameters'!$E$28:$I$28,1,$B$6)=1,(1+L119)*D119,D119)</f>
        <v>129421.87982890345</v>
      </c>
      <c r="O119" s="87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1">
        <v>2.8839847917257133E-2</v>
      </c>
      <c r="Q119" s="51">
        <v>1.9900000000000029E-2</v>
      </c>
      <c r="R119" s="9">
        <f>IF(INDEX('Pace of change parameters'!$E$29:$I$29,1,$B$6)=1,D119*(1+P119),D119)</f>
        <v>129421.87982890345</v>
      </c>
      <c r="S119" s="96">
        <f>IF(P119&lt;INDEX('Pace of change parameters'!$E$22:$I$22,1,$B$6),INDEX('Pace of change parameters'!$E$22:$I$22,1,$B$6),P119)</f>
        <v>2.8839847917257133E-2</v>
      </c>
      <c r="T119" s="125">
        <v>1.9900000000000029E-2</v>
      </c>
      <c r="U119" s="110">
        <f t="shared" si="11"/>
        <v>129421.87982890345</v>
      </c>
      <c r="V119" s="124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0.99230133015159983</v>
      </c>
      <c r="W119" s="125">
        <f>MIN(S119, S119+(INDEX('Pace of change parameters'!$E$25:$I$25,1,$B$6)-S119)*(1-V119))</f>
        <v>2.8694806148148101E-2</v>
      </c>
      <c r="X119" s="125">
        <v>1.9756218535261993E-2</v>
      </c>
      <c r="Y119" s="101">
        <f t="shared" si="12"/>
        <v>129403.63444460013</v>
      </c>
      <c r="Z119" s="90">
        <v>0</v>
      </c>
      <c r="AA119" s="92">
        <f t="shared" si="15"/>
        <v>123767.48873315034</v>
      </c>
      <c r="AB119" s="92">
        <f>IF(INDEX('Pace of change parameters'!$E$27:$I$27,1,$B$6)=1,MAX(AA119,Y119),Y119)</f>
        <v>129403.63444460013</v>
      </c>
      <c r="AC119" s="90">
        <f t="shared" si="13"/>
        <v>2.8694806148148011E-2</v>
      </c>
      <c r="AD119" s="136">
        <v>1.9756218535261993E-2</v>
      </c>
      <c r="AE119" s="50">
        <v>129404</v>
      </c>
      <c r="AF119" s="50">
        <v>135.17891267541819</v>
      </c>
      <c r="AG119" s="15">
        <f t="shared" si="18"/>
        <v>2.8697712132534248E-2</v>
      </c>
      <c r="AH119" s="15">
        <f t="shared" si="18"/>
        <v>1.9759099268819913E-2</v>
      </c>
      <c r="AI119" s="50"/>
      <c r="AJ119" s="50">
        <v>123767.48873315034</v>
      </c>
      <c r="AK119" s="50">
        <v>129.29086080425901</v>
      </c>
      <c r="AL119" s="15">
        <f t="shared" si="16"/>
        <v>4.5541129779261391E-2</v>
      </c>
      <c r="AM119" s="52">
        <f t="shared" si="16"/>
        <v>4.5541129779261391E-2</v>
      </c>
    </row>
    <row r="120" spans="1:39" x14ac:dyDescent="0.2">
      <c r="A120" s="178" t="s">
        <v>287</v>
      </c>
      <c r="B120" s="178" t="s">
        <v>288</v>
      </c>
      <c r="D120" s="61">
        <v>23587</v>
      </c>
      <c r="E120" s="66">
        <v>127.1234677796167</v>
      </c>
      <c r="F120" s="49"/>
      <c r="G120" s="81">
        <v>23480.610432346846</v>
      </c>
      <c r="H120" s="74">
        <v>125.93079378571677</v>
      </c>
      <c r="I120" s="83"/>
      <c r="J120" s="96">
        <f t="shared" si="17"/>
        <v>4.5309540805886783E-3</v>
      </c>
      <c r="K120" s="119">
        <f t="shared" si="17"/>
        <v>9.4708685464921505E-3</v>
      </c>
      <c r="L120" s="96">
        <v>2.4915493791713317E-2</v>
      </c>
      <c r="M120" s="90">
        <f>INDEX('Pace of change parameters'!$E$20:$I$20,1,$B$6)</f>
        <v>1.9900000000000001E-2</v>
      </c>
      <c r="N120" s="101">
        <f>IF(INDEX('Pace of change parameters'!$E$28:$I$28,1,$B$6)=1,(1+L120)*D120,D120)</f>
        <v>24174.681752065142</v>
      </c>
      <c r="O120" s="87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0.43579711240331026</v>
      </c>
      <c r="P120" s="51">
        <v>2.7752974919766471E-2</v>
      </c>
      <c r="Q120" s="51">
        <v>2.2723595720848477E-2</v>
      </c>
      <c r="R120" s="9">
        <f>IF(INDEX('Pace of change parameters'!$E$29:$I$29,1,$B$6)=1,D120*(1+P120),D120)</f>
        <v>24241.609419432531</v>
      </c>
      <c r="S120" s="96">
        <f>IF(P120&lt;INDEX('Pace of change parameters'!$E$22:$I$22,1,$B$6),INDEX('Pace of change parameters'!$E$22:$I$22,1,$B$6),P120)</f>
        <v>2.7752974919766471E-2</v>
      </c>
      <c r="T120" s="125">
        <v>2.2723595720848477E-2</v>
      </c>
      <c r="U120" s="110">
        <f t="shared" si="11"/>
        <v>24241.609419432531</v>
      </c>
      <c r="V120" s="124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5">
        <f>MIN(S120, S120+(INDEX('Pace of change parameters'!$E$25:$I$25,1,$B$6)-S120)*(1-V120))</f>
        <v>2.7752974919766471E-2</v>
      </c>
      <c r="X120" s="125">
        <v>2.2723595720848477E-2</v>
      </c>
      <c r="Y120" s="101">
        <f t="shared" si="12"/>
        <v>24241.609419432531</v>
      </c>
      <c r="Z120" s="90">
        <v>0</v>
      </c>
      <c r="AA120" s="92">
        <f t="shared" si="15"/>
        <v>24266.353448030834</v>
      </c>
      <c r="AB120" s="92">
        <f>IF(INDEX('Pace of change parameters'!$E$27:$I$27,1,$B$6)=1,MAX(AA120,Y120),Y120)</f>
        <v>24241.609419432531</v>
      </c>
      <c r="AC120" s="90">
        <f t="shared" si="13"/>
        <v>2.7752974919766471E-2</v>
      </c>
      <c r="AD120" s="136">
        <v>2.2723595720848477E-2</v>
      </c>
      <c r="AE120" s="50">
        <v>24242</v>
      </c>
      <c r="AF120" s="50">
        <v>130.01426482285123</v>
      </c>
      <c r="AG120" s="15">
        <f t="shared" si="18"/>
        <v>2.7769534065374968E-2</v>
      </c>
      <c r="AH120" s="15">
        <f t="shared" si="18"/>
        <v>2.2740073833149799E-2</v>
      </c>
      <c r="AI120" s="50"/>
      <c r="AJ120" s="50">
        <v>24266.353448030834</v>
      </c>
      <c r="AK120" s="50">
        <v>130.14487680377815</v>
      </c>
      <c r="AL120" s="15">
        <f t="shared" si="16"/>
        <v>-1.0035891088040483E-3</v>
      </c>
      <c r="AM120" s="52">
        <f t="shared" si="16"/>
        <v>-1.0035891088040483E-3</v>
      </c>
    </row>
    <row r="121" spans="1:39" x14ac:dyDescent="0.2">
      <c r="A121" s="178" t="s">
        <v>289</v>
      </c>
      <c r="B121" s="178" t="s">
        <v>290</v>
      </c>
      <c r="D121" s="61">
        <v>71682</v>
      </c>
      <c r="E121" s="66">
        <v>118.84699663574092</v>
      </c>
      <c r="F121" s="49"/>
      <c r="G121" s="81">
        <v>75012.555500029688</v>
      </c>
      <c r="H121" s="74">
        <v>123.20428624367041</v>
      </c>
      <c r="I121" s="83"/>
      <c r="J121" s="96">
        <f t="shared" si="17"/>
        <v>-4.4399973815428373E-2</v>
      </c>
      <c r="K121" s="119">
        <f t="shared" si="17"/>
        <v>-3.5366380024407174E-2</v>
      </c>
      <c r="L121" s="96">
        <v>2.9541442083513614E-2</v>
      </c>
      <c r="M121" s="90">
        <f>INDEX('Pace of change parameters'!$E$20:$I$20,1,$B$6)</f>
        <v>1.9900000000000001E-2</v>
      </c>
      <c r="N121" s="101">
        <f>IF(INDEX('Pace of change parameters'!$E$28:$I$28,1,$B$6)=1,(1+L121)*D121,D121)</f>
        <v>73799.589651430419</v>
      </c>
      <c r="O121" s="87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0.91791806477857174</v>
      </c>
      <c r="P121" s="51">
        <v>3.5544994749997949E-2</v>
      </c>
      <c r="Q121" s="51">
        <v>2.584733064086886E-2</v>
      </c>
      <c r="R121" s="9">
        <f>IF(INDEX('Pace of change parameters'!$E$29:$I$29,1,$B$6)=1,D121*(1+P121),D121)</f>
        <v>74229.936313669357</v>
      </c>
      <c r="S121" s="96">
        <f>IF(P121&lt;INDEX('Pace of change parameters'!$E$22:$I$22,1,$B$6),INDEX('Pace of change parameters'!$E$22:$I$22,1,$B$6),P121)</f>
        <v>3.5544994749997949E-2</v>
      </c>
      <c r="T121" s="125">
        <v>2.584733064086886E-2</v>
      </c>
      <c r="U121" s="110">
        <f t="shared" si="11"/>
        <v>74229.936313669357</v>
      </c>
      <c r="V121" s="124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5">
        <f>MIN(S121, S121+(INDEX('Pace of change parameters'!$E$25:$I$25,1,$B$6)-S121)*(1-V121))</f>
        <v>3.5544994749997949E-2</v>
      </c>
      <c r="X121" s="125">
        <v>2.584733064086886E-2</v>
      </c>
      <c r="Y121" s="101">
        <f t="shared" si="12"/>
        <v>74229.936313669357</v>
      </c>
      <c r="Z121" s="90">
        <v>0</v>
      </c>
      <c r="AA121" s="92">
        <f t="shared" si="15"/>
        <v>77522.736900235512</v>
      </c>
      <c r="AB121" s="92">
        <f>IF(INDEX('Pace of change parameters'!$E$27:$I$27,1,$B$6)=1,MAX(AA121,Y121),Y121)</f>
        <v>74229.936313669357</v>
      </c>
      <c r="AC121" s="90">
        <f t="shared" si="13"/>
        <v>3.5544994749997949E-2</v>
      </c>
      <c r="AD121" s="136">
        <v>2.584733064086886E-2</v>
      </c>
      <c r="AE121" s="50">
        <v>74230</v>
      </c>
      <c r="AF121" s="50">
        <v>121.91897885500029</v>
      </c>
      <c r="AG121" s="15">
        <f t="shared" si="18"/>
        <v>3.5545883206383744E-2</v>
      </c>
      <c r="AH121" s="15">
        <f t="shared" si="18"/>
        <v>2.58482107770448E-2</v>
      </c>
      <c r="AI121" s="50"/>
      <c r="AJ121" s="50">
        <v>77522.736900235512</v>
      </c>
      <c r="AK121" s="50">
        <v>127.3271308220607</v>
      </c>
      <c r="AL121" s="15">
        <f t="shared" si="16"/>
        <v>-4.2474466613233175E-2</v>
      </c>
      <c r="AM121" s="52">
        <f t="shared" si="16"/>
        <v>-4.2474466613233286E-2</v>
      </c>
    </row>
    <row r="122" spans="1:39" x14ac:dyDescent="0.2">
      <c r="A122" s="178" t="s">
        <v>291</v>
      </c>
      <c r="B122" s="178" t="s">
        <v>292</v>
      </c>
      <c r="D122" s="61">
        <v>33799</v>
      </c>
      <c r="E122" s="66">
        <v>141.30799447363941</v>
      </c>
      <c r="F122" s="49"/>
      <c r="G122" s="81">
        <v>33916.843318353196</v>
      </c>
      <c r="H122" s="74">
        <v>141.22983415657757</v>
      </c>
      <c r="I122" s="83"/>
      <c r="J122" s="96">
        <f t="shared" si="17"/>
        <v>-3.4744777763391355E-3</v>
      </c>
      <c r="K122" s="119">
        <f t="shared" si="17"/>
        <v>5.5342638847255543E-4</v>
      </c>
      <c r="L122" s="96">
        <v>2.4022382584366619E-2</v>
      </c>
      <c r="M122" s="90">
        <f>INDEX('Pace of change parameters'!$E$20:$I$20,1,$B$6)</f>
        <v>1.9900000000000001E-2</v>
      </c>
      <c r="N122" s="101">
        <f>IF(INDEX('Pace of change parameters'!$E$28:$I$28,1,$B$6)=1,(1+L122)*D122,D122)</f>
        <v>34610.93250896901</v>
      </c>
      <c r="O122" s="87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0.53168358722072528</v>
      </c>
      <c r="P122" s="51">
        <v>2.7481165287132958E-2</v>
      </c>
      <c r="Q122" s="51">
        <v>2.334485876338821E-2</v>
      </c>
      <c r="R122" s="9">
        <f>IF(INDEX('Pace of change parameters'!$E$29:$I$29,1,$B$6)=1,D122*(1+P122),D122)</f>
        <v>34727.83590553981</v>
      </c>
      <c r="S122" s="96">
        <f>IF(P122&lt;INDEX('Pace of change parameters'!$E$22:$I$22,1,$B$6),INDEX('Pace of change parameters'!$E$22:$I$22,1,$B$6),P122)</f>
        <v>2.7481165287132958E-2</v>
      </c>
      <c r="T122" s="125">
        <v>2.334485876338821E-2</v>
      </c>
      <c r="U122" s="110">
        <f t="shared" si="11"/>
        <v>34727.83590553981</v>
      </c>
      <c r="V122" s="124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5">
        <f>MIN(S122, S122+(INDEX('Pace of change parameters'!$E$25:$I$25,1,$B$6)-S122)*(1-V122))</f>
        <v>2.7481165287132958E-2</v>
      </c>
      <c r="X122" s="125">
        <v>2.334485876338821E-2</v>
      </c>
      <c r="Y122" s="101">
        <f t="shared" si="12"/>
        <v>34727.83590553981</v>
      </c>
      <c r="Z122" s="90">
        <v>0</v>
      </c>
      <c r="AA122" s="92">
        <f t="shared" si="15"/>
        <v>35051.819039202906</v>
      </c>
      <c r="AB122" s="92">
        <f>IF(INDEX('Pace of change parameters'!$E$27:$I$27,1,$B$6)=1,MAX(AA122,Y122),Y122)</f>
        <v>34727.83590553981</v>
      </c>
      <c r="AC122" s="90">
        <f t="shared" si="13"/>
        <v>2.7481165287132958E-2</v>
      </c>
      <c r="AD122" s="136">
        <v>2.334485876338821E-2</v>
      </c>
      <c r="AE122" s="50">
        <v>34728</v>
      </c>
      <c r="AF122" s="50">
        <v>144.60749293657335</v>
      </c>
      <c r="AG122" s="15">
        <f t="shared" si="18"/>
        <v>2.7486020296458413E-2</v>
      </c>
      <c r="AH122" s="15">
        <f t="shared" si="18"/>
        <v>2.3349694228018025E-2</v>
      </c>
      <c r="AI122" s="50"/>
      <c r="AJ122" s="50">
        <v>35051.819039202906</v>
      </c>
      <c r="AK122" s="50">
        <v>145.95587635699096</v>
      </c>
      <c r="AL122" s="15">
        <f t="shared" si="16"/>
        <v>-9.2382948468591186E-3</v>
      </c>
      <c r="AM122" s="52">
        <f t="shared" si="16"/>
        <v>-9.2382948468592296E-3</v>
      </c>
    </row>
    <row r="123" spans="1:39" x14ac:dyDescent="0.2">
      <c r="A123" s="178" t="s">
        <v>293</v>
      </c>
      <c r="B123" s="178" t="s">
        <v>294</v>
      </c>
      <c r="D123" s="61">
        <v>77326</v>
      </c>
      <c r="E123" s="66">
        <v>118.57686876747943</v>
      </c>
      <c r="F123" s="49"/>
      <c r="G123" s="81">
        <v>81079.035803514445</v>
      </c>
      <c r="H123" s="74">
        <v>123.00659726017503</v>
      </c>
      <c r="I123" s="83"/>
      <c r="J123" s="96">
        <f t="shared" si="17"/>
        <v>-4.6288609211010967E-2</v>
      </c>
      <c r="K123" s="119">
        <f t="shared" si="17"/>
        <v>-3.6012121230588501E-2</v>
      </c>
      <c r="L123" s="96">
        <v>3.0889687438421021E-2</v>
      </c>
      <c r="M123" s="90">
        <f>INDEX('Pace of change parameters'!$E$20:$I$20,1,$B$6)</f>
        <v>1.9900000000000001E-2</v>
      </c>
      <c r="N123" s="101">
        <f>IF(INDEX('Pace of change parameters'!$E$28:$I$28,1,$B$6)=1,(1+L123)*D123,D123)</f>
        <v>79714.575970863341</v>
      </c>
      <c r="O123" s="87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0.92486151860847854</v>
      </c>
      <c r="P123" s="51">
        <v>3.6946574558536005E-2</v>
      </c>
      <c r="Q123" s="51">
        <v>2.5892318333453401E-2</v>
      </c>
      <c r="R123" s="9">
        <f>IF(INDEX('Pace of change parameters'!$E$29:$I$29,1,$B$6)=1,D123*(1+P123),D123)</f>
        <v>80182.930824313356</v>
      </c>
      <c r="S123" s="96">
        <f>IF(P123&lt;INDEX('Pace of change parameters'!$E$22:$I$22,1,$B$6),INDEX('Pace of change parameters'!$E$22:$I$22,1,$B$6),P123)</f>
        <v>3.6946574558536005E-2</v>
      </c>
      <c r="T123" s="125">
        <v>2.5892318333453401E-2</v>
      </c>
      <c r="U123" s="110">
        <f t="shared" si="11"/>
        <v>80182.930824313356</v>
      </c>
      <c r="V123" s="124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5">
        <f>MIN(S123, S123+(INDEX('Pace of change parameters'!$E$25:$I$25,1,$B$6)-S123)*(1-V123))</f>
        <v>3.6946574558536005E-2</v>
      </c>
      <c r="X123" s="125">
        <v>2.5892318333453401E-2</v>
      </c>
      <c r="Y123" s="101">
        <f t="shared" si="12"/>
        <v>80182.930824313356</v>
      </c>
      <c r="Z123" s="90">
        <v>0</v>
      </c>
      <c r="AA123" s="92">
        <f t="shared" si="15"/>
        <v>83792.222766202613</v>
      </c>
      <c r="AB123" s="92">
        <f>IF(INDEX('Pace of change parameters'!$E$27:$I$27,1,$B$6)=1,MAX(AA123,Y123),Y123)</f>
        <v>80182.930824313356</v>
      </c>
      <c r="AC123" s="90">
        <f t="shared" si="13"/>
        <v>3.6946574558536005E-2</v>
      </c>
      <c r="AD123" s="136">
        <v>2.5892318333453401E-2</v>
      </c>
      <c r="AE123" s="50">
        <v>80183</v>
      </c>
      <c r="AF123" s="50">
        <v>121.64720374838363</v>
      </c>
      <c r="AG123" s="15">
        <f t="shared" si="18"/>
        <v>3.6947469156557888E-2</v>
      </c>
      <c r="AH123" s="15">
        <f t="shared" si="18"/>
        <v>2.5893203394710129E-2</v>
      </c>
      <c r="AI123" s="50"/>
      <c r="AJ123" s="50">
        <v>83792.222766202613</v>
      </c>
      <c r="AK123" s="50">
        <v>127.12282647656235</v>
      </c>
      <c r="AL123" s="15">
        <f t="shared" si="16"/>
        <v>-4.3073481607870501E-2</v>
      </c>
      <c r="AM123" s="52">
        <f t="shared" si="16"/>
        <v>-4.3073481607870501E-2</v>
      </c>
    </row>
    <row r="124" spans="1:39" x14ac:dyDescent="0.2">
      <c r="A124" s="178" t="s">
        <v>295</v>
      </c>
      <c r="B124" s="178" t="s">
        <v>296</v>
      </c>
      <c r="D124" s="61">
        <v>55072</v>
      </c>
      <c r="E124" s="66">
        <v>135.64247451532444</v>
      </c>
      <c r="F124" s="49"/>
      <c r="G124" s="81">
        <v>51752.553307487469</v>
      </c>
      <c r="H124" s="74">
        <v>126.76665192696302</v>
      </c>
      <c r="I124" s="83"/>
      <c r="J124" s="96">
        <f t="shared" si="17"/>
        <v>6.4140732782594467E-2</v>
      </c>
      <c r="K124" s="119">
        <f t="shared" si="17"/>
        <v>7.0017015149025585E-2</v>
      </c>
      <c r="L124" s="96">
        <v>2.5531980997336223E-2</v>
      </c>
      <c r="M124" s="90">
        <f>INDEX('Pace of change parameters'!$E$20:$I$20,1,$B$6)</f>
        <v>1.9900000000000001E-2</v>
      </c>
      <c r="N124" s="101">
        <f>IF(INDEX('Pace of change parameters'!$E$28:$I$28,1,$B$6)=1,(1+L124)*D124,D124)</f>
        <v>56478.0972574853</v>
      </c>
      <c r="O124" s="87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1">
        <v>2.5531980997336223E-2</v>
      </c>
      <c r="Q124" s="51">
        <v>1.9900000000000029E-2</v>
      </c>
      <c r="R124" s="9">
        <f>IF(INDEX('Pace of change parameters'!$E$29:$I$29,1,$B$6)=1,D124*(1+P124),D124)</f>
        <v>56478.0972574853</v>
      </c>
      <c r="S124" s="96">
        <f>IF(P124&lt;INDEX('Pace of change parameters'!$E$22:$I$22,1,$B$6),INDEX('Pace of change parameters'!$E$22:$I$22,1,$B$6),P124)</f>
        <v>2.5531980997336223E-2</v>
      </c>
      <c r="T124" s="125">
        <v>1.9900000000000029E-2</v>
      </c>
      <c r="U124" s="110">
        <f t="shared" si="11"/>
        <v>56478.0972574853</v>
      </c>
      <c r="V124" s="124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0.71718534434811076</v>
      </c>
      <c r="W124" s="125">
        <f>MIN(S124, S124+(INDEX('Pace of change parameters'!$E$25:$I$25,1,$B$6)-S124)*(1-V124))</f>
        <v>2.1139309139982892E-2</v>
      </c>
      <c r="X124" s="125">
        <v>1.5531451665741658E-2</v>
      </c>
      <c r="Y124" s="101">
        <f t="shared" si="12"/>
        <v>56236.184032957142</v>
      </c>
      <c r="Z124" s="90">
        <v>0</v>
      </c>
      <c r="AA124" s="92">
        <f t="shared" si="15"/>
        <v>53484.374012163549</v>
      </c>
      <c r="AB124" s="92">
        <f>IF(INDEX('Pace of change parameters'!$E$27:$I$27,1,$B$6)=1,MAX(AA124,Y124),Y124)</f>
        <v>56236.184032957142</v>
      </c>
      <c r="AC124" s="90">
        <f t="shared" si="13"/>
        <v>2.1139309139982965E-2</v>
      </c>
      <c r="AD124" s="136">
        <v>1.5531451665741658E-2</v>
      </c>
      <c r="AE124" s="50">
        <v>56236</v>
      </c>
      <c r="AF124" s="50">
        <v>137.74874826771691</v>
      </c>
      <c r="AG124" s="15">
        <f t="shared" si="18"/>
        <v>2.1135967460778726E-2</v>
      </c>
      <c r="AH124" s="15">
        <f t="shared" si="18"/>
        <v>1.5528128338255121E-2</v>
      </c>
      <c r="AI124" s="50"/>
      <c r="AJ124" s="50">
        <v>53484.374012163549</v>
      </c>
      <c r="AK124" s="50">
        <v>131.00870566999674</v>
      </c>
      <c r="AL124" s="15">
        <f t="shared" si="16"/>
        <v>5.1447287897782523E-2</v>
      </c>
      <c r="AM124" s="52">
        <f t="shared" si="16"/>
        <v>5.1447287897782523E-2</v>
      </c>
    </row>
    <row r="125" spans="1:39" x14ac:dyDescent="0.2">
      <c r="A125" s="178" t="s">
        <v>297</v>
      </c>
      <c r="B125" s="178" t="s">
        <v>298</v>
      </c>
      <c r="D125" s="61">
        <v>29830</v>
      </c>
      <c r="E125" s="66">
        <v>126.81567284865486</v>
      </c>
      <c r="F125" s="49"/>
      <c r="G125" s="81">
        <v>31274.344173169444</v>
      </c>
      <c r="H125" s="74">
        <v>131.52011354759648</v>
      </c>
      <c r="I125" s="83"/>
      <c r="J125" s="96">
        <f t="shared" si="17"/>
        <v>-4.6183036330736615E-2</v>
      </c>
      <c r="K125" s="119">
        <f t="shared" si="17"/>
        <v>-3.5769743289030154E-2</v>
      </c>
      <c r="L125" s="96">
        <v>3.103475433733105E-2</v>
      </c>
      <c r="M125" s="90">
        <f>INDEX('Pace of change parameters'!$E$20:$I$20,1,$B$6)</f>
        <v>1.9900000000000001E-2</v>
      </c>
      <c r="N125" s="101">
        <f>IF(INDEX('Pace of change parameters'!$E$28:$I$28,1,$B$6)=1,(1+L125)*D125,D125)</f>
        <v>30755.766721882585</v>
      </c>
      <c r="O125" s="87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0.92225530418311996</v>
      </c>
      <c r="P125" s="51">
        <v>3.7075423370376281E-2</v>
      </c>
      <c r="Q125" s="51">
        <v>2.587543227411615E-2</v>
      </c>
      <c r="R125" s="9">
        <f>IF(INDEX('Pace of change parameters'!$E$29:$I$29,1,$B$6)=1,D125*(1+P125),D125)</f>
        <v>30935.959879138325</v>
      </c>
      <c r="S125" s="96">
        <f>IF(P125&lt;INDEX('Pace of change parameters'!$E$22:$I$22,1,$B$6),INDEX('Pace of change parameters'!$E$22:$I$22,1,$B$6),P125)</f>
        <v>3.7075423370376281E-2</v>
      </c>
      <c r="T125" s="125">
        <v>2.587543227411615E-2</v>
      </c>
      <c r="U125" s="110">
        <f t="shared" si="11"/>
        <v>30935.959879138325</v>
      </c>
      <c r="V125" s="124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5">
        <f>MIN(S125, S125+(INDEX('Pace of change parameters'!$E$25:$I$25,1,$B$6)-S125)*(1-V125))</f>
        <v>3.7075423370376281E-2</v>
      </c>
      <c r="X125" s="125">
        <v>2.587543227411615E-2</v>
      </c>
      <c r="Y125" s="101">
        <f t="shared" si="12"/>
        <v>30935.959879138325</v>
      </c>
      <c r="Z125" s="90">
        <v>0</v>
      </c>
      <c r="AA125" s="92">
        <f t="shared" si="15"/>
        <v>32320.892667935685</v>
      </c>
      <c r="AB125" s="92">
        <f>IF(INDEX('Pace of change parameters'!$E$27:$I$27,1,$B$6)=1,MAX(AA125,Y125),Y125)</f>
        <v>30935.959879138325</v>
      </c>
      <c r="AC125" s="90">
        <f t="shared" si="13"/>
        <v>3.7075423370376281E-2</v>
      </c>
      <c r="AD125" s="136">
        <v>2.587543227411615E-2</v>
      </c>
      <c r="AE125" s="50">
        <v>30936</v>
      </c>
      <c r="AF125" s="50">
        <v>130.0972519257183</v>
      </c>
      <c r="AG125" s="15">
        <f t="shared" si="18"/>
        <v>3.7076768354006084E-2</v>
      </c>
      <c r="AH125" s="15">
        <f t="shared" si="18"/>
        <v>2.5876762732472081E-2</v>
      </c>
      <c r="AI125" s="50"/>
      <c r="AJ125" s="50">
        <v>32320.892667935685</v>
      </c>
      <c r="AK125" s="50">
        <v>135.92123467431244</v>
      </c>
      <c r="AL125" s="15">
        <f t="shared" si="16"/>
        <v>-4.284821840052655E-2</v>
      </c>
      <c r="AM125" s="52">
        <f t="shared" si="16"/>
        <v>-4.2848218400526439E-2</v>
      </c>
    </row>
    <row r="126" spans="1:39" x14ac:dyDescent="0.2">
      <c r="A126" s="178" t="s">
        <v>299</v>
      </c>
      <c r="B126" s="178" t="s">
        <v>300</v>
      </c>
      <c r="D126" s="61">
        <v>48462</v>
      </c>
      <c r="E126" s="66">
        <v>123.87573251373564</v>
      </c>
      <c r="F126" s="49"/>
      <c r="G126" s="81">
        <v>47341.64898493213</v>
      </c>
      <c r="H126" s="74">
        <v>120.13903652439032</v>
      </c>
      <c r="I126" s="83"/>
      <c r="J126" s="96">
        <f t="shared" si="17"/>
        <v>2.3665230068865117E-2</v>
      </c>
      <c r="K126" s="119">
        <f t="shared" si="17"/>
        <v>3.1103096024802213E-2</v>
      </c>
      <c r="L126" s="96">
        <v>2.7310508109130494E-2</v>
      </c>
      <c r="M126" s="90">
        <f>INDEX('Pace of change parameters'!$E$20:$I$20,1,$B$6)</f>
        <v>1.9900000000000001E-2</v>
      </c>
      <c r="N126" s="101">
        <f>IF(INDEX('Pace of change parameters'!$E$28:$I$28,1,$B$6)=1,(1+L126)*D126,D126)</f>
        <v>49785.521843984679</v>
      </c>
      <c r="O126" s="87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0.20319251586234183</v>
      </c>
      <c r="P126" s="51">
        <v>2.8636588988544487E-2</v>
      </c>
      <c r="Q126" s="51">
        <v>2.121651519013823E-2</v>
      </c>
      <c r="R126" s="9">
        <f>IF(INDEX('Pace of change parameters'!$E$29:$I$29,1,$B$6)=1,D126*(1+P126),D126)</f>
        <v>49849.786375562842</v>
      </c>
      <c r="S126" s="96">
        <f>IF(P126&lt;INDEX('Pace of change parameters'!$E$22:$I$22,1,$B$6),INDEX('Pace of change parameters'!$E$22:$I$22,1,$B$6),P126)</f>
        <v>2.8636588988544487E-2</v>
      </c>
      <c r="T126" s="125">
        <v>2.121651519013823E-2</v>
      </c>
      <c r="U126" s="110">
        <f t="shared" si="11"/>
        <v>49849.786375562842</v>
      </c>
      <c r="V126" s="124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5">
        <f>MIN(S126, S126+(INDEX('Pace of change parameters'!$E$25:$I$25,1,$B$6)-S126)*(1-V126))</f>
        <v>2.8636588988544487E-2</v>
      </c>
      <c r="X126" s="125">
        <v>2.121651519013823E-2</v>
      </c>
      <c r="Y126" s="101">
        <f t="shared" si="12"/>
        <v>49849.786375562842</v>
      </c>
      <c r="Z126" s="90">
        <v>0</v>
      </c>
      <c r="AA126" s="92">
        <f t="shared" si="15"/>
        <v>48925.865466358395</v>
      </c>
      <c r="AB126" s="92">
        <f>IF(INDEX('Pace of change parameters'!$E$27:$I$27,1,$B$6)=1,MAX(AA126,Y126),Y126)</f>
        <v>49849.786375562842</v>
      </c>
      <c r="AC126" s="90">
        <f t="shared" si="13"/>
        <v>2.8636588988544487E-2</v>
      </c>
      <c r="AD126" s="136">
        <v>2.121651519013823E-2</v>
      </c>
      <c r="AE126" s="50">
        <v>49850</v>
      </c>
      <c r="AF126" s="50">
        <v>126.50448598964118</v>
      </c>
      <c r="AG126" s="15">
        <f t="shared" si="18"/>
        <v>2.8640997069869112E-2</v>
      </c>
      <c r="AH126" s="15">
        <f t="shared" si="18"/>
        <v>2.1220891473752168E-2</v>
      </c>
      <c r="AI126" s="50"/>
      <c r="AJ126" s="50">
        <v>48925.865466358395</v>
      </c>
      <c r="AK126" s="50">
        <v>124.15930716990982</v>
      </c>
      <c r="AL126" s="15">
        <f t="shared" si="16"/>
        <v>1.8888465739600235E-2</v>
      </c>
      <c r="AM126" s="52">
        <f t="shared" si="16"/>
        <v>1.8888465739600457E-2</v>
      </c>
    </row>
    <row r="127" spans="1:39" x14ac:dyDescent="0.2">
      <c r="A127" s="178" t="s">
        <v>301</v>
      </c>
      <c r="B127" s="178" t="s">
        <v>302</v>
      </c>
      <c r="D127" s="61">
        <v>47737</v>
      </c>
      <c r="E127" s="66">
        <v>137.32084194841616</v>
      </c>
      <c r="F127" s="49"/>
      <c r="G127" s="81">
        <v>47794.837389887187</v>
      </c>
      <c r="H127" s="74">
        <v>136.32548086128307</v>
      </c>
      <c r="I127" s="83"/>
      <c r="J127" s="96">
        <f t="shared" si="17"/>
        <v>-1.2101179341897916E-3</v>
      </c>
      <c r="K127" s="119">
        <f t="shared" si="17"/>
        <v>7.301357610070891E-3</v>
      </c>
      <c r="L127" s="96">
        <v>2.8591371492106665E-2</v>
      </c>
      <c r="M127" s="90">
        <f>INDEX('Pace of change parameters'!$E$20:$I$20,1,$B$6)</f>
        <v>1.9900000000000001E-2</v>
      </c>
      <c r="N127" s="101">
        <f>IF(INDEX('Pace of change parameters'!$E$28:$I$28,1,$B$6)=1,(1+L127)*D127,D127)</f>
        <v>49101.866300918693</v>
      </c>
      <c r="O127" s="87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0.45912518698848509</v>
      </c>
      <c r="P127" s="51">
        <v>3.1591463472677495E-2</v>
      </c>
      <c r="Q127" s="51">
        <v>2.2874741861333758E-2</v>
      </c>
      <c r="R127" s="9">
        <f>IF(INDEX('Pace of change parameters'!$E$29:$I$29,1,$B$6)=1,D127*(1+P127),D127)</f>
        <v>49245.081691795203</v>
      </c>
      <c r="S127" s="96">
        <f>IF(P127&lt;INDEX('Pace of change parameters'!$E$22:$I$22,1,$B$6),INDEX('Pace of change parameters'!$E$22:$I$22,1,$B$6),P127)</f>
        <v>3.1591463472677495E-2</v>
      </c>
      <c r="T127" s="125">
        <v>2.2874741861333758E-2</v>
      </c>
      <c r="U127" s="110">
        <f t="shared" si="11"/>
        <v>49245.081691795203</v>
      </c>
      <c r="V127" s="124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5">
        <f>MIN(S127, S127+(INDEX('Pace of change parameters'!$E$25:$I$25,1,$B$6)-S127)*(1-V127))</f>
        <v>3.1591463472677495E-2</v>
      </c>
      <c r="X127" s="125">
        <v>2.2874741861333758E-2</v>
      </c>
      <c r="Y127" s="101">
        <f t="shared" si="12"/>
        <v>49245.081691795203</v>
      </c>
      <c r="Z127" s="90">
        <v>0</v>
      </c>
      <c r="AA127" s="92">
        <f t="shared" si="15"/>
        <v>49394.219133946142</v>
      </c>
      <c r="AB127" s="92">
        <f>IF(INDEX('Pace of change parameters'!$E$27:$I$27,1,$B$6)=1,MAX(AA127,Y127),Y127)</f>
        <v>49245.081691795203</v>
      </c>
      <c r="AC127" s="90">
        <f t="shared" si="13"/>
        <v>3.1591463472677495E-2</v>
      </c>
      <c r="AD127" s="136">
        <v>2.2874741861333758E-2</v>
      </c>
      <c r="AE127" s="50">
        <v>49245</v>
      </c>
      <c r="AF127" s="50">
        <v>140.46178775020479</v>
      </c>
      <c r="AG127" s="15">
        <f t="shared" si="18"/>
        <v>3.1589752183840636E-2</v>
      </c>
      <c r="AH127" s="15">
        <f t="shared" si="18"/>
        <v>2.2873045032512307E-2</v>
      </c>
      <c r="AI127" s="50"/>
      <c r="AJ127" s="50">
        <v>49394.219133946142</v>
      </c>
      <c r="AK127" s="50">
        <v>140.88740631697527</v>
      </c>
      <c r="AL127" s="15">
        <f t="shared" si="16"/>
        <v>-3.0209837621179014E-3</v>
      </c>
      <c r="AM127" s="52">
        <f t="shared" si="16"/>
        <v>-3.0209837621177904E-3</v>
      </c>
    </row>
    <row r="128" spans="1:39" x14ac:dyDescent="0.2">
      <c r="A128" s="178" t="s">
        <v>303</v>
      </c>
      <c r="B128" s="178" t="s">
        <v>304</v>
      </c>
      <c r="D128" s="61">
        <v>27998</v>
      </c>
      <c r="E128" s="66">
        <v>161.11559609020563</v>
      </c>
      <c r="F128" s="49"/>
      <c r="G128" s="81">
        <v>23326.07773247116</v>
      </c>
      <c r="H128" s="74">
        <v>133.51691173191855</v>
      </c>
      <c r="I128" s="83"/>
      <c r="J128" s="96">
        <f t="shared" si="17"/>
        <v>0.20028752030716568</v>
      </c>
      <c r="K128" s="119">
        <f t="shared" si="17"/>
        <v>0.20670553265717384</v>
      </c>
      <c r="L128" s="96">
        <v>2.535346901057367E-2</v>
      </c>
      <c r="M128" s="90">
        <f>INDEX('Pace of change parameters'!$E$20:$I$20,1,$B$6)</f>
        <v>1.9900000000000001E-2</v>
      </c>
      <c r="N128" s="101">
        <f>IF(INDEX('Pace of change parameters'!$E$28:$I$28,1,$B$6)=1,(1+L128)*D128,D128)</f>
        <v>28707.846425358042</v>
      </c>
      <c r="O128" s="87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1">
        <v>2.535346901057367E-2</v>
      </c>
      <c r="Q128" s="51">
        <v>1.9900000000000029E-2</v>
      </c>
      <c r="R128" s="9">
        <f>IF(INDEX('Pace of change parameters'!$E$29:$I$29,1,$B$6)=1,D128*(1+P128),D128)</f>
        <v>28707.846425358042</v>
      </c>
      <c r="S128" s="96">
        <f>IF(P128&lt;INDEX('Pace of change parameters'!$E$22:$I$22,1,$B$6),INDEX('Pace of change parameters'!$E$22:$I$22,1,$B$6),P128)</f>
        <v>2.535346901057367E-2</v>
      </c>
      <c r="T128" s="125">
        <v>1.9900000000000029E-2</v>
      </c>
      <c r="U128" s="110">
        <f t="shared" si="11"/>
        <v>28707.846425358042</v>
      </c>
      <c r="V128" s="124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0</v>
      </c>
      <c r="W128" s="125">
        <f>MIN(S128, S128+(INDEX('Pace of change parameters'!$E$25:$I$25,1,$B$6)-S128)*(1-V128))</f>
        <v>0.01</v>
      </c>
      <c r="X128" s="125">
        <v>4.6281903098310817E-3</v>
      </c>
      <c r="Y128" s="101">
        <f t="shared" si="12"/>
        <v>28277.98</v>
      </c>
      <c r="Z128" s="90">
        <v>0</v>
      </c>
      <c r="AA128" s="92">
        <f t="shared" si="15"/>
        <v>24106.649545729557</v>
      </c>
      <c r="AB128" s="92">
        <f>IF(INDEX('Pace of change parameters'!$E$27:$I$27,1,$B$6)=1,MAX(AA128,Y128),Y128)</f>
        <v>28277.98</v>
      </c>
      <c r="AC128" s="90">
        <f t="shared" si="13"/>
        <v>1.0000000000000009E-2</v>
      </c>
      <c r="AD128" s="136">
        <v>4.6281903098310817E-3</v>
      </c>
      <c r="AE128" s="50">
        <v>28278</v>
      </c>
      <c r="AF128" s="50">
        <v>161.86138420945778</v>
      </c>
      <c r="AG128" s="15">
        <f t="shared" si="18"/>
        <v>1.0000714336738437E-2</v>
      </c>
      <c r="AH128" s="15">
        <f t="shared" si="18"/>
        <v>4.62890084728107E-3</v>
      </c>
      <c r="AI128" s="50"/>
      <c r="AJ128" s="50">
        <v>24106.649545729557</v>
      </c>
      <c r="AK128" s="50">
        <v>137.98485268138069</v>
      </c>
      <c r="AL128" s="15">
        <f t="shared" si="16"/>
        <v>0.17303733753450556</v>
      </c>
      <c r="AM128" s="52">
        <f t="shared" si="16"/>
        <v>0.17303733753450556</v>
      </c>
    </row>
    <row r="129" spans="1:39" x14ac:dyDescent="0.2">
      <c r="A129" s="178" t="s">
        <v>305</v>
      </c>
      <c r="B129" s="178" t="s">
        <v>306</v>
      </c>
      <c r="D129" s="61">
        <v>30648</v>
      </c>
      <c r="E129" s="66">
        <v>139.01671910717027</v>
      </c>
      <c r="F129" s="49"/>
      <c r="G129" s="81">
        <v>28115.708522072193</v>
      </c>
      <c r="H129" s="74">
        <v>126.73950404416799</v>
      </c>
      <c r="I129" s="83"/>
      <c r="J129" s="96">
        <f t="shared" si="17"/>
        <v>9.0066785119067294E-2</v>
      </c>
      <c r="K129" s="119">
        <f t="shared" si="17"/>
        <v>9.6869678918135582E-2</v>
      </c>
      <c r="L129" s="96">
        <v>2.626499660423276E-2</v>
      </c>
      <c r="M129" s="90">
        <f>INDEX('Pace of change parameters'!$E$20:$I$20,1,$B$6)</f>
        <v>1.9900000000000001E-2</v>
      </c>
      <c r="N129" s="101">
        <f>IF(INDEX('Pace of change parameters'!$E$28:$I$28,1,$B$6)=1,(1+L129)*D129,D129)</f>
        <v>31452.969615926526</v>
      </c>
      <c r="O129" s="87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1">
        <v>2.626499660423276E-2</v>
      </c>
      <c r="Q129" s="51">
        <v>1.9900000000000029E-2</v>
      </c>
      <c r="R129" s="9">
        <f>IF(INDEX('Pace of change parameters'!$E$29:$I$29,1,$B$6)=1,D129*(1+P129),D129)</f>
        <v>31452.969615926526</v>
      </c>
      <c r="S129" s="96">
        <f>IF(P129&lt;INDEX('Pace of change parameters'!$E$22:$I$22,1,$B$6),INDEX('Pace of change parameters'!$E$22:$I$22,1,$B$6),P129)</f>
        <v>2.626499660423276E-2</v>
      </c>
      <c r="T129" s="125">
        <v>1.9900000000000029E-2</v>
      </c>
      <c r="U129" s="110">
        <f t="shared" si="11"/>
        <v>31452.969615926526</v>
      </c>
      <c r="V129" s="124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0.19866429761865423</v>
      </c>
      <c r="W129" s="125">
        <f>MIN(S129, S129+(INDEX('Pace of change parameters'!$E$25:$I$25,1,$B$6)-S129)*(1-V129))</f>
        <v>1.32312741261497E-2</v>
      </c>
      <c r="X129" s="125">
        <v>6.9471139526517955E-3</v>
      </c>
      <c r="Y129" s="101">
        <f t="shared" si="12"/>
        <v>31053.512089418236</v>
      </c>
      <c r="Z129" s="90">
        <v>0</v>
      </c>
      <c r="AA129" s="92">
        <f t="shared" si="15"/>
        <v>29056.558065395457</v>
      </c>
      <c r="AB129" s="92">
        <f>IF(INDEX('Pace of change parameters'!$E$27:$I$27,1,$B$6)=1,MAX(AA129,Y129),Y129)</f>
        <v>31053.512089418236</v>
      </c>
      <c r="AC129" s="90">
        <f t="shared" si="13"/>
        <v>1.3231274126149772E-2</v>
      </c>
      <c r="AD129" s="136">
        <v>6.9471139526517955E-3</v>
      </c>
      <c r="AE129" s="50">
        <v>31054</v>
      </c>
      <c r="AF129" s="50">
        <v>139.98468349100375</v>
      </c>
      <c r="AG129" s="15">
        <f t="shared" si="18"/>
        <v>1.3247193944139868E-2</v>
      </c>
      <c r="AH129" s="15">
        <f t="shared" si="18"/>
        <v>6.9629350343627383E-3</v>
      </c>
      <c r="AI129" s="50"/>
      <c r="AJ129" s="50">
        <v>29056.558065395457</v>
      </c>
      <c r="AK129" s="50">
        <v>130.98064932447849</v>
      </c>
      <c r="AL129" s="15">
        <f t="shared" si="16"/>
        <v>6.8743239653817456E-2</v>
      </c>
      <c r="AM129" s="52">
        <f t="shared" si="16"/>
        <v>6.8743239653817456E-2</v>
      </c>
    </row>
    <row r="130" spans="1:39" x14ac:dyDescent="0.2">
      <c r="A130" s="178" t="s">
        <v>307</v>
      </c>
      <c r="B130" s="178" t="s">
        <v>308</v>
      </c>
      <c r="D130" s="61">
        <v>34128</v>
      </c>
      <c r="E130" s="66">
        <v>141.9924426832979</v>
      </c>
      <c r="F130" s="49"/>
      <c r="G130" s="81">
        <v>30164.37954753363</v>
      </c>
      <c r="H130" s="74">
        <v>124.34470855850951</v>
      </c>
      <c r="I130" s="83"/>
      <c r="J130" s="96">
        <f t="shared" si="17"/>
        <v>0.13140069551970779</v>
      </c>
      <c r="K130" s="119">
        <f t="shared" si="17"/>
        <v>0.14192589559598656</v>
      </c>
      <c r="L130" s="96">
        <v>2.9387930845637067E-2</v>
      </c>
      <c r="M130" s="90">
        <f>INDEX('Pace of change parameters'!$E$20:$I$20,1,$B$6)</f>
        <v>1.9900000000000001E-2</v>
      </c>
      <c r="N130" s="101">
        <f>IF(INDEX('Pace of change parameters'!$E$28:$I$28,1,$B$6)=1,(1+L130)*D130,D130)</f>
        <v>35130.951303899899</v>
      </c>
      <c r="O130" s="87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1">
        <v>2.9387930845637067E-2</v>
      </c>
      <c r="Q130" s="51">
        <v>1.9900000000000029E-2</v>
      </c>
      <c r="R130" s="9">
        <f>IF(INDEX('Pace of change parameters'!$E$29:$I$29,1,$B$6)=1,D130*(1+P130),D130)</f>
        <v>35130.951303899899</v>
      </c>
      <c r="S130" s="96">
        <f>IF(P130&lt;INDEX('Pace of change parameters'!$E$22:$I$22,1,$B$6),INDEX('Pace of change parameters'!$E$22:$I$22,1,$B$6),P130)</f>
        <v>2.9387930845637067E-2</v>
      </c>
      <c r="T130" s="125">
        <v>1.9900000000000029E-2</v>
      </c>
      <c r="U130" s="110">
        <f t="shared" si="11"/>
        <v>35130.951303899899</v>
      </c>
      <c r="V130" s="124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0</v>
      </c>
      <c r="W130" s="125">
        <f>MIN(S130, S130+(INDEX('Pace of change parameters'!$E$25:$I$25,1,$B$6)-S130)*(1-V130))</f>
        <v>1.0000000000000002E-2</v>
      </c>
      <c r="X130" s="125">
        <v>6.90768886107751E-4</v>
      </c>
      <c r="Y130" s="101">
        <f t="shared" si="12"/>
        <v>34469.279999999999</v>
      </c>
      <c r="Z130" s="90">
        <v>0</v>
      </c>
      <c r="AA130" s="92">
        <f t="shared" si="15"/>
        <v>31173.78475955761</v>
      </c>
      <c r="AB130" s="92">
        <f>IF(INDEX('Pace of change parameters'!$E$27:$I$27,1,$B$6)=1,MAX(AA130,Y130),Y130)</f>
        <v>34469.279999999999</v>
      </c>
      <c r="AC130" s="90">
        <f t="shared" si="13"/>
        <v>1.0000000000000009E-2</v>
      </c>
      <c r="AD130" s="136">
        <v>6.90768886107751E-4</v>
      </c>
      <c r="AE130" s="50">
        <v>34469</v>
      </c>
      <c r="AF130" s="50">
        <v>142.08937241852564</v>
      </c>
      <c r="AG130" s="15">
        <f t="shared" si="18"/>
        <v>9.9917955930615143E-3</v>
      </c>
      <c r="AH130" s="15">
        <f t="shared" si="18"/>
        <v>6.8264009968421746E-4</v>
      </c>
      <c r="AI130" s="50"/>
      <c r="AJ130" s="50">
        <v>31173.78475955761</v>
      </c>
      <c r="AK130" s="50">
        <v>128.50571564001683</v>
      </c>
      <c r="AL130" s="15">
        <f t="shared" si="16"/>
        <v>0.10570468956074075</v>
      </c>
      <c r="AM130" s="52">
        <f t="shared" si="16"/>
        <v>0.10570468956074075</v>
      </c>
    </row>
    <row r="131" spans="1:39" x14ac:dyDescent="0.2">
      <c r="A131" s="178" t="s">
        <v>309</v>
      </c>
      <c r="B131" s="178" t="s">
        <v>310</v>
      </c>
      <c r="D131" s="61">
        <v>24764</v>
      </c>
      <c r="E131" s="66">
        <v>130.69419273611223</v>
      </c>
      <c r="F131" s="49"/>
      <c r="G131" s="81">
        <v>25363.012095800161</v>
      </c>
      <c r="H131" s="74">
        <v>132.84564714221622</v>
      </c>
      <c r="I131" s="83"/>
      <c r="J131" s="96">
        <f t="shared" si="17"/>
        <v>-2.3617545642354965E-2</v>
      </c>
      <c r="K131" s="119">
        <f t="shared" si="17"/>
        <v>-1.6195144157044039E-2</v>
      </c>
      <c r="L131" s="96">
        <v>2.765321928521236E-2</v>
      </c>
      <c r="M131" s="90">
        <f>INDEX('Pace of change parameters'!$E$20:$I$20,1,$B$6)</f>
        <v>1.9900000000000001E-2</v>
      </c>
      <c r="N131" s="101">
        <f>IF(INDEX('Pace of change parameters'!$E$28:$I$28,1,$B$6)=1,(1+L131)*D131,D131)</f>
        <v>25448.804322378997</v>
      </c>
      <c r="O131" s="87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0.71177574362412954</v>
      </c>
      <c r="P131" s="51">
        <v>3.2299980393364791E-2</v>
      </c>
      <c r="Q131" s="51">
        <v>2.4511703213951019E-2</v>
      </c>
      <c r="R131" s="9">
        <f>IF(INDEX('Pace of change parameters'!$E$29:$I$29,1,$B$6)=1,D131*(1+P131),D131)</f>
        <v>25563.876714461287</v>
      </c>
      <c r="S131" s="96">
        <f>IF(P131&lt;INDEX('Pace of change parameters'!$E$22:$I$22,1,$B$6),INDEX('Pace of change parameters'!$E$22:$I$22,1,$B$6),P131)</f>
        <v>3.2299980393364791E-2</v>
      </c>
      <c r="T131" s="125">
        <v>2.4511703213951019E-2</v>
      </c>
      <c r="U131" s="110">
        <f t="shared" si="11"/>
        <v>25563.876714461287</v>
      </c>
      <c r="V131" s="124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5">
        <f>MIN(S131, S131+(INDEX('Pace of change parameters'!$E$25:$I$25,1,$B$6)-S131)*(1-V131))</f>
        <v>3.2299980393364791E-2</v>
      </c>
      <c r="X131" s="125">
        <v>2.4511703213951019E-2</v>
      </c>
      <c r="Y131" s="101">
        <f t="shared" si="12"/>
        <v>25563.876714461287</v>
      </c>
      <c r="Z131" s="90">
        <v>0</v>
      </c>
      <c r="AA131" s="92">
        <f t="shared" si="15"/>
        <v>26211.7468281617</v>
      </c>
      <c r="AB131" s="92">
        <f>IF(INDEX('Pace of change parameters'!$E$27:$I$27,1,$B$6)=1,MAX(AA131,Y131),Y131)</f>
        <v>25563.876714461287</v>
      </c>
      <c r="AC131" s="90">
        <f t="shared" si="13"/>
        <v>3.2299980393364791E-2</v>
      </c>
      <c r="AD131" s="136">
        <v>2.4511703213951019E-2</v>
      </c>
      <c r="AE131" s="50">
        <v>25564</v>
      </c>
      <c r="AF131" s="50">
        <v>133.89837574165597</v>
      </c>
      <c r="AG131" s="15">
        <f t="shared" si="18"/>
        <v>3.2304958811177453E-2</v>
      </c>
      <c r="AH131" s="15">
        <f t="shared" si="18"/>
        <v>2.4516644071656435E-2</v>
      </c>
      <c r="AI131" s="50"/>
      <c r="AJ131" s="50">
        <v>26211.7468281617</v>
      </c>
      <c r="AK131" s="50">
        <v>137.2911252402736</v>
      </c>
      <c r="AL131" s="15">
        <f t="shared" si="16"/>
        <v>-2.4712081663545105E-2</v>
      </c>
      <c r="AM131" s="52">
        <f t="shared" si="16"/>
        <v>-2.4712081663545105E-2</v>
      </c>
    </row>
    <row r="132" spans="1:39" x14ac:dyDescent="0.2">
      <c r="A132" s="178" t="s">
        <v>311</v>
      </c>
      <c r="B132" s="178" t="s">
        <v>312</v>
      </c>
      <c r="D132" s="61">
        <v>21455</v>
      </c>
      <c r="E132" s="66">
        <v>121.94821561403135</v>
      </c>
      <c r="F132" s="49"/>
      <c r="G132" s="81">
        <v>22376.762271348634</v>
      </c>
      <c r="H132" s="74">
        <v>125.88143937947204</v>
      </c>
      <c r="I132" s="83"/>
      <c r="J132" s="96">
        <f t="shared" si="17"/>
        <v>-4.1192834788653321E-2</v>
      </c>
      <c r="K132" s="119">
        <f t="shared" si="17"/>
        <v>-3.124546227648306E-2</v>
      </c>
      <c r="L132" s="96">
        <v>3.0481194627311803E-2</v>
      </c>
      <c r="M132" s="90">
        <f>INDEX('Pace of change parameters'!$E$20:$I$20,1,$B$6)</f>
        <v>1.9900000000000001E-2</v>
      </c>
      <c r="N132" s="101">
        <f>IF(INDEX('Pace of change parameters'!$E$28:$I$28,1,$B$6)=1,(1+L132)*D132,D132)</f>
        <v>22108.974030728976</v>
      </c>
      <c r="O132" s="87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0.87360712125250606</v>
      </c>
      <c r="P132" s="51">
        <v>3.6200151364876421E-2</v>
      </c>
      <c r="Q132" s="51">
        <v>2.5560233303676849E-2</v>
      </c>
      <c r="R132" s="9">
        <f>IF(INDEX('Pace of change parameters'!$E$29:$I$29,1,$B$6)=1,D132*(1+P132),D132)</f>
        <v>22231.674247533425</v>
      </c>
      <c r="S132" s="96">
        <f>IF(P132&lt;INDEX('Pace of change parameters'!$E$22:$I$22,1,$B$6),INDEX('Pace of change parameters'!$E$22:$I$22,1,$B$6),P132)</f>
        <v>3.6200151364876421E-2</v>
      </c>
      <c r="T132" s="125">
        <v>2.5560233303676849E-2</v>
      </c>
      <c r="U132" s="110">
        <f t="shared" si="11"/>
        <v>22231.674247533425</v>
      </c>
      <c r="V132" s="124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5">
        <f>MIN(S132, S132+(INDEX('Pace of change parameters'!$E$25:$I$25,1,$B$6)-S132)*(1-V132))</f>
        <v>3.6200151364876421E-2</v>
      </c>
      <c r="X132" s="125">
        <v>2.5560233303676849E-2</v>
      </c>
      <c r="Y132" s="101">
        <f t="shared" si="12"/>
        <v>22231.674247533425</v>
      </c>
      <c r="Z132" s="90">
        <v>0</v>
      </c>
      <c r="AA132" s="92">
        <f t="shared" si="15"/>
        <v>23125.566682502769</v>
      </c>
      <c r="AB132" s="92">
        <f>IF(INDEX('Pace of change parameters'!$E$27:$I$27,1,$B$6)=1,MAX(AA132,Y132),Y132)</f>
        <v>22231.674247533425</v>
      </c>
      <c r="AC132" s="90">
        <f t="shared" si="13"/>
        <v>3.6200151364876421E-2</v>
      </c>
      <c r="AD132" s="136">
        <v>2.5560233303676849E-2</v>
      </c>
      <c r="AE132" s="50">
        <v>22232</v>
      </c>
      <c r="AF132" s="50">
        <v>125.06707299061604</v>
      </c>
      <c r="AG132" s="15">
        <f t="shared" si="18"/>
        <v>3.6215334420880874E-2</v>
      </c>
      <c r="AH132" s="15">
        <f t="shared" si="18"/>
        <v>2.5575260456913496E-2</v>
      </c>
      <c r="AI132" s="50"/>
      <c r="AJ132" s="50">
        <v>23125.566682502769</v>
      </c>
      <c r="AK132" s="50">
        <v>130.093870827183</v>
      </c>
      <c r="AL132" s="15">
        <f t="shared" si="16"/>
        <v>-3.8639774530535465E-2</v>
      </c>
      <c r="AM132" s="52">
        <f t="shared" si="16"/>
        <v>-3.8639774530535465E-2</v>
      </c>
    </row>
    <row r="133" spans="1:39" x14ac:dyDescent="0.2">
      <c r="A133" s="178" t="s">
        <v>313</v>
      </c>
      <c r="B133" s="178" t="s">
        <v>314</v>
      </c>
      <c r="D133" s="61">
        <v>40516</v>
      </c>
      <c r="E133" s="66">
        <v>129.56532190962915</v>
      </c>
      <c r="F133" s="49"/>
      <c r="G133" s="81">
        <v>40634.4570095163</v>
      </c>
      <c r="H133" s="74">
        <v>128.58124047412161</v>
      </c>
      <c r="I133" s="83"/>
      <c r="J133" s="96">
        <f t="shared" si="17"/>
        <v>-2.9151862294740649E-3</v>
      </c>
      <c r="K133" s="119">
        <f t="shared" si="17"/>
        <v>7.6533826542573014E-3</v>
      </c>
      <c r="L133" s="96">
        <v>3.0710397727107042E-2</v>
      </c>
      <c r="M133" s="90">
        <f>INDEX('Pace of change parameters'!$E$20:$I$20,1,$B$6)</f>
        <v>1.9900000000000001E-2</v>
      </c>
      <c r="N133" s="101">
        <f>IF(INDEX('Pace of change parameters'!$E$28:$I$28,1,$B$6)=1,(1+L133)*D133,D133)</f>
        <v>41760.262474311472</v>
      </c>
      <c r="O133" s="87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0.45533997145959892</v>
      </c>
      <c r="P133" s="51">
        <v>3.3691885332040927E-2</v>
      </c>
      <c r="Q133" s="51">
        <v>2.2850216874669815E-2</v>
      </c>
      <c r="R133" s="9">
        <f>IF(INDEX('Pace of change parameters'!$E$29:$I$29,1,$B$6)=1,D133*(1+P133),D133)</f>
        <v>41881.06042611297</v>
      </c>
      <c r="S133" s="96">
        <f>IF(P133&lt;INDEX('Pace of change parameters'!$E$22:$I$22,1,$B$6),INDEX('Pace of change parameters'!$E$22:$I$22,1,$B$6),P133)</f>
        <v>3.3691885332040927E-2</v>
      </c>
      <c r="T133" s="125">
        <v>2.2850216874669815E-2</v>
      </c>
      <c r="U133" s="110">
        <f t="shared" si="11"/>
        <v>41881.06042611297</v>
      </c>
      <c r="V133" s="124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5">
        <f>MIN(S133, S133+(INDEX('Pace of change parameters'!$E$25:$I$25,1,$B$6)-S133)*(1-V133))</f>
        <v>3.3691885332040927E-2</v>
      </c>
      <c r="X133" s="125">
        <v>2.2850216874669815E-2</v>
      </c>
      <c r="Y133" s="101">
        <f t="shared" si="12"/>
        <v>41881.06042611297</v>
      </c>
      <c r="Z133" s="90">
        <v>0</v>
      </c>
      <c r="AA133" s="92">
        <f t="shared" si="15"/>
        <v>41994.227484109855</v>
      </c>
      <c r="AB133" s="92">
        <f>IF(INDEX('Pace of change parameters'!$E$27:$I$27,1,$B$6)=1,MAX(AA133,Y133),Y133)</f>
        <v>41881.06042611297</v>
      </c>
      <c r="AC133" s="90">
        <f t="shared" si="13"/>
        <v>3.3691885332040927E-2</v>
      </c>
      <c r="AD133" s="136">
        <v>2.2850216874669815E-2</v>
      </c>
      <c r="AE133" s="50">
        <v>41881</v>
      </c>
      <c r="AF133" s="50">
        <v>132.52572640593013</v>
      </c>
      <c r="AG133" s="15">
        <f t="shared" si="18"/>
        <v>3.3690393918452077E-2</v>
      </c>
      <c r="AH133" s="15">
        <f t="shared" si="18"/>
        <v>2.2848741103470793E-2</v>
      </c>
      <c r="AI133" s="50"/>
      <c r="AJ133" s="50">
        <v>41994.227484109855</v>
      </c>
      <c r="AK133" s="50">
        <v>132.88401667074652</v>
      </c>
      <c r="AL133" s="15">
        <f t="shared" si="16"/>
        <v>-2.6962630555044109E-3</v>
      </c>
      <c r="AM133" s="52">
        <f t="shared" si="16"/>
        <v>-2.696263055504633E-3</v>
      </c>
    </row>
    <row r="134" spans="1:39" x14ac:dyDescent="0.2">
      <c r="A134" s="178" t="s">
        <v>315</v>
      </c>
      <c r="B134" s="178" t="s">
        <v>316</v>
      </c>
      <c r="D134" s="61">
        <v>28405</v>
      </c>
      <c r="E134" s="66">
        <v>162.201907339131</v>
      </c>
      <c r="F134" s="49"/>
      <c r="G134" s="81">
        <v>24212.460225845192</v>
      </c>
      <c r="H134" s="74">
        <v>137.37353131640683</v>
      </c>
      <c r="I134" s="83"/>
      <c r="J134" s="96">
        <f t="shared" si="17"/>
        <v>0.17315628957356211</v>
      </c>
      <c r="K134" s="119">
        <f t="shared" si="17"/>
        <v>0.18073624361841567</v>
      </c>
      <c r="L134" s="96">
        <v>2.6489740172774834E-2</v>
      </c>
      <c r="M134" s="90">
        <f>INDEX('Pace of change parameters'!$E$20:$I$20,1,$B$6)</f>
        <v>1.9900000000000001E-2</v>
      </c>
      <c r="N134" s="101">
        <f>IF(INDEX('Pace of change parameters'!$E$28:$I$28,1,$B$6)=1,(1+L134)*D134,D134)</f>
        <v>29157.44106960767</v>
      </c>
      <c r="O134" s="87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1">
        <v>2.6489740172774834E-2</v>
      </c>
      <c r="Q134" s="51">
        <v>1.9900000000000029E-2</v>
      </c>
      <c r="R134" s="9">
        <f>IF(INDEX('Pace of change parameters'!$E$29:$I$29,1,$B$6)=1,D134*(1+P134),D134)</f>
        <v>29157.44106960767</v>
      </c>
      <c r="S134" s="96">
        <f>IF(P134&lt;INDEX('Pace of change parameters'!$E$22:$I$22,1,$B$6),INDEX('Pace of change parameters'!$E$22:$I$22,1,$B$6),P134)</f>
        <v>2.6489740172774834E-2</v>
      </c>
      <c r="T134" s="125">
        <v>1.9900000000000029E-2</v>
      </c>
      <c r="U134" s="110">
        <f t="shared" si="11"/>
        <v>29157.44106960767</v>
      </c>
      <c r="V134" s="124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0</v>
      </c>
      <c r="W134" s="125">
        <f>MIN(S134, S134+(INDEX('Pace of change parameters'!$E$25:$I$25,1,$B$6)-S134)*(1-V134))</f>
        <v>1.0000000000000002E-2</v>
      </c>
      <c r="X134" s="125">
        <v>3.5161187549890283E-3</v>
      </c>
      <c r="Y134" s="101">
        <f t="shared" si="12"/>
        <v>28689.05</v>
      </c>
      <c r="Z134" s="90">
        <v>0</v>
      </c>
      <c r="AA134" s="92">
        <f t="shared" si="15"/>
        <v>25022.693484890948</v>
      </c>
      <c r="AB134" s="92">
        <f>IF(INDEX('Pace of change parameters'!$E$27:$I$27,1,$B$6)=1,MAX(AA134,Y134),Y134)</f>
        <v>28689.05</v>
      </c>
      <c r="AC134" s="90">
        <f t="shared" si="13"/>
        <v>1.0000000000000009E-2</v>
      </c>
      <c r="AD134" s="136">
        <v>3.5161187549890283E-3</v>
      </c>
      <c r="AE134" s="50">
        <v>28689</v>
      </c>
      <c r="AF134" s="50">
        <v>162.77194482407546</v>
      </c>
      <c r="AG134" s="15">
        <f t="shared" si="18"/>
        <v>9.998239746523474E-3</v>
      </c>
      <c r="AH134" s="15">
        <f t="shared" si="18"/>
        <v>3.5143698017843228E-3</v>
      </c>
      <c r="AI134" s="50"/>
      <c r="AJ134" s="50">
        <v>25022.693484890948</v>
      </c>
      <c r="AK134" s="50">
        <v>141.97052819102871</v>
      </c>
      <c r="AL134" s="15">
        <f t="shared" si="16"/>
        <v>0.14651925930047538</v>
      </c>
      <c r="AM134" s="52">
        <f t="shared" si="16"/>
        <v>0.14651925930047516</v>
      </c>
    </row>
    <row r="135" spans="1:39" x14ac:dyDescent="0.2">
      <c r="A135" s="178" t="s">
        <v>317</v>
      </c>
      <c r="B135" s="178" t="s">
        <v>318</v>
      </c>
      <c r="D135" s="61">
        <v>34527</v>
      </c>
      <c r="E135" s="66">
        <v>137.67093571491111</v>
      </c>
      <c r="F135" s="49"/>
      <c r="G135" s="81">
        <v>32995.587823766364</v>
      </c>
      <c r="H135" s="74">
        <v>130.63771331659609</v>
      </c>
      <c r="I135" s="83"/>
      <c r="J135" s="96">
        <f t="shared" si="17"/>
        <v>4.6412635059363216E-2</v>
      </c>
      <c r="K135" s="119">
        <f t="shared" si="17"/>
        <v>5.3837611052409029E-2</v>
      </c>
      <c r="L135" s="96">
        <v>2.7136851660222616E-2</v>
      </c>
      <c r="M135" s="90">
        <f>INDEX('Pace of change parameters'!$E$20:$I$20,1,$B$6)</f>
        <v>1.9900000000000001E-2</v>
      </c>
      <c r="N135" s="101">
        <f>IF(INDEX('Pace of change parameters'!$E$28:$I$28,1,$B$6)=1,(1+L135)*D135,D135)</f>
        <v>35463.954077272509</v>
      </c>
      <c r="O135" s="87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1">
        <v>2.7136851660222616E-2</v>
      </c>
      <c r="Q135" s="51">
        <v>1.9900000000000029E-2</v>
      </c>
      <c r="R135" s="9">
        <f>IF(INDEX('Pace of change parameters'!$E$29:$I$29,1,$B$6)=1,D135*(1+P135),D135)</f>
        <v>35463.954077272509</v>
      </c>
      <c r="S135" s="96">
        <f>IF(P135&lt;INDEX('Pace of change parameters'!$E$22:$I$22,1,$B$6),INDEX('Pace of change parameters'!$E$22:$I$22,1,$B$6),P135)</f>
        <v>2.7136851660222616E-2</v>
      </c>
      <c r="T135" s="125">
        <v>1.9900000000000029E-2</v>
      </c>
      <c r="U135" s="110">
        <f t="shared" si="11"/>
        <v>35463.954077272509</v>
      </c>
      <c r="V135" s="124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5">
        <f>MIN(S135, S135+(INDEX('Pace of change parameters'!$E$25:$I$25,1,$B$6)-S135)*(1-V135))</f>
        <v>2.7136851660222616E-2</v>
      </c>
      <c r="X135" s="125">
        <v>1.9900000000000029E-2</v>
      </c>
      <c r="Y135" s="101">
        <f t="shared" si="12"/>
        <v>35463.954077272509</v>
      </c>
      <c r="Z135" s="90">
        <v>0</v>
      </c>
      <c r="AA135" s="92">
        <f t="shared" si="15"/>
        <v>34099.735126734107</v>
      </c>
      <c r="AB135" s="92">
        <f>IF(INDEX('Pace of change parameters'!$E$27:$I$27,1,$B$6)=1,MAX(AA135,Y135),Y135)</f>
        <v>35463.954077272509</v>
      </c>
      <c r="AC135" s="90">
        <f t="shared" si="13"/>
        <v>2.7136851660222616E-2</v>
      </c>
      <c r="AD135" s="136">
        <v>1.9900000000000029E-2</v>
      </c>
      <c r="AE135" s="50">
        <v>35464</v>
      </c>
      <c r="AF135" s="50">
        <v>140.41076915510234</v>
      </c>
      <c r="AG135" s="15">
        <f t="shared" si="18"/>
        <v>2.7138181712862419E-2</v>
      </c>
      <c r="AH135" s="15">
        <f t="shared" si="18"/>
        <v>1.9901320681548151E-2</v>
      </c>
      <c r="AI135" s="50"/>
      <c r="AJ135" s="50">
        <v>34099.735126734107</v>
      </c>
      <c r="AK135" s="50">
        <v>135.00930625789525</v>
      </c>
      <c r="AL135" s="15">
        <f t="shared" si="16"/>
        <v>4.0008078308981121E-2</v>
      </c>
      <c r="AM135" s="52">
        <f t="shared" si="16"/>
        <v>4.0008078308981121E-2</v>
      </c>
    </row>
    <row r="136" spans="1:39" x14ac:dyDescent="0.2">
      <c r="A136" s="178" t="s">
        <v>319</v>
      </c>
      <c r="B136" s="178" t="s">
        <v>320</v>
      </c>
      <c r="D136" s="61">
        <v>30980</v>
      </c>
      <c r="E136" s="66">
        <v>136.73966952659896</v>
      </c>
      <c r="F136" s="49"/>
      <c r="G136" s="81">
        <v>32066.041771854027</v>
      </c>
      <c r="H136" s="74">
        <v>139.03833341561051</v>
      </c>
      <c r="I136" s="83"/>
      <c r="J136" s="96">
        <f t="shared" si="17"/>
        <v>-3.3868906539231802E-2</v>
      </c>
      <c r="K136" s="119">
        <f t="shared" si="17"/>
        <v>-1.6532590923255874E-2</v>
      </c>
      <c r="L136" s="96">
        <v>3.8201148173792721E-2</v>
      </c>
      <c r="M136" s="90">
        <f>INDEX('Pace of change parameters'!$E$20:$I$20,1,$B$6)</f>
        <v>1.9900000000000001E-2</v>
      </c>
      <c r="N136" s="101">
        <f>IF(INDEX('Pace of change parameters'!$E$28:$I$28,1,$B$6)=1,(1+L136)*D136,D136)</f>
        <v>32163.471570424099</v>
      </c>
      <c r="O136" s="87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0.71540420347586964</v>
      </c>
      <c r="P136" s="51">
        <v>4.2919535269054787E-2</v>
      </c>
      <c r="Q136" s="51">
        <v>2.4535212556759944E-2</v>
      </c>
      <c r="R136" s="9">
        <f>IF(INDEX('Pace of change parameters'!$E$29:$I$29,1,$B$6)=1,D136*(1+P136),D136)</f>
        <v>32309.647202635319</v>
      </c>
      <c r="S136" s="96">
        <f>IF(P136&lt;INDEX('Pace of change parameters'!$E$22:$I$22,1,$B$6),INDEX('Pace of change parameters'!$E$22:$I$22,1,$B$6),P136)</f>
        <v>4.2919535269054787E-2</v>
      </c>
      <c r="T136" s="125">
        <v>2.4535212556759944E-2</v>
      </c>
      <c r="U136" s="110">
        <f t="shared" si="11"/>
        <v>32309.647202635319</v>
      </c>
      <c r="V136" s="124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5">
        <f>MIN(S136, S136+(INDEX('Pace of change parameters'!$E$25:$I$25,1,$B$6)-S136)*(1-V136))</f>
        <v>4.2919535269054787E-2</v>
      </c>
      <c r="X136" s="125">
        <v>2.4535212556759944E-2</v>
      </c>
      <c r="Y136" s="101">
        <f t="shared" si="12"/>
        <v>32309.647202635319</v>
      </c>
      <c r="Z136" s="90">
        <v>0</v>
      </c>
      <c r="AA136" s="92">
        <f t="shared" si="15"/>
        <v>33139.083226012976</v>
      </c>
      <c r="AB136" s="92">
        <f>IF(INDEX('Pace of change parameters'!$E$27:$I$27,1,$B$6)=1,MAX(AA136,Y136),Y136)</f>
        <v>32309.647202635319</v>
      </c>
      <c r="AC136" s="90">
        <f t="shared" si="13"/>
        <v>4.2919535269054787E-2</v>
      </c>
      <c r="AD136" s="136">
        <v>2.4535212556759944E-2</v>
      </c>
      <c r="AE136" s="50">
        <v>32310</v>
      </c>
      <c r="AF136" s="50">
        <v>140.09613611248761</v>
      </c>
      <c r="AG136" s="15">
        <f t="shared" si="18"/>
        <v>4.2930923176242697E-2</v>
      </c>
      <c r="AH136" s="15">
        <f t="shared" si="18"/>
        <v>2.4546399720790202E-2</v>
      </c>
      <c r="AI136" s="50"/>
      <c r="AJ136" s="50">
        <v>33139.083226012976</v>
      </c>
      <c r="AK136" s="50">
        <v>143.69104036751995</v>
      </c>
      <c r="AL136" s="15">
        <f t="shared" si="16"/>
        <v>-2.5018290951458022E-2</v>
      </c>
      <c r="AM136" s="52">
        <f t="shared" si="16"/>
        <v>-2.5018290951458133E-2</v>
      </c>
    </row>
    <row r="137" spans="1:39" x14ac:dyDescent="0.2">
      <c r="A137" s="178" t="s">
        <v>321</v>
      </c>
      <c r="B137" s="178" t="s">
        <v>322</v>
      </c>
      <c r="D137" s="61">
        <v>51271</v>
      </c>
      <c r="E137" s="66">
        <v>122.021190847794</v>
      </c>
      <c r="F137" s="49"/>
      <c r="G137" s="81">
        <v>54258.524392743348</v>
      </c>
      <c r="H137" s="74">
        <v>127.3077552552223</v>
      </c>
      <c r="I137" s="83"/>
      <c r="J137" s="96">
        <f t="shared" si="17"/>
        <v>-5.5060922245480537E-2</v>
      </c>
      <c r="K137" s="119">
        <f t="shared" si="17"/>
        <v>-4.1525863030339116E-2</v>
      </c>
      <c r="L137" s="96">
        <v>3.4508779781154075E-2</v>
      </c>
      <c r="M137" s="90">
        <f>INDEX('Pace of change parameters'!$E$20:$I$20,1,$B$6)</f>
        <v>1.9900000000000001E-2</v>
      </c>
      <c r="N137" s="101">
        <f>IF(INDEX('Pace of change parameters'!$E$28:$I$28,1,$B$6)=1,(1+L137)*D137,D137)</f>
        <v>53040.299648159547</v>
      </c>
      <c r="O137" s="87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0.98414906484235609</v>
      </c>
      <c r="P137" s="51">
        <v>4.0976565751594363E-2</v>
      </c>
      <c r="Q137" s="51">
        <v>2.6276451355635277E-2</v>
      </c>
      <c r="R137" s="9">
        <f>IF(INDEX('Pace of change parameters'!$E$29:$I$29,1,$B$6)=1,D137*(1+P137),D137)</f>
        <v>53371.909502649993</v>
      </c>
      <c r="S137" s="96">
        <f>IF(P137&lt;INDEX('Pace of change parameters'!$E$22:$I$22,1,$B$6),INDEX('Pace of change parameters'!$E$22:$I$22,1,$B$6),P137)</f>
        <v>4.0976565751594363E-2</v>
      </c>
      <c r="T137" s="125">
        <v>2.6276451355635277E-2</v>
      </c>
      <c r="U137" s="110">
        <f t="shared" ref="U137:U200" si="19">D137*(1+S137)</f>
        <v>53371.909502649993</v>
      </c>
      <c r="V137" s="124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5">
        <f>MIN(S137, S137+(INDEX('Pace of change parameters'!$E$25:$I$25,1,$B$6)-S137)*(1-V137))</f>
        <v>4.0976565751594363E-2</v>
      </c>
      <c r="X137" s="125">
        <v>2.6276451355635277E-2</v>
      </c>
      <c r="Y137" s="101">
        <f t="shared" ref="Y137:Y200" si="20">D137*(1+W137)</f>
        <v>53371.909502649993</v>
      </c>
      <c r="Z137" s="90">
        <v>0</v>
      </c>
      <c r="AA137" s="92">
        <f t="shared" si="15"/>
        <v>56074.203619045998</v>
      </c>
      <c r="AB137" s="92">
        <f>IF(INDEX('Pace of change parameters'!$E$27:$I$27,1,$B$6)=1,MAX(AA137,Y137),Y137)</f>
        <v>53371.909502649993</v>
      </c>
      <c r="AC137" s="90">
        <f t="shared" ref="AC137:AC200" si="21">AB137/D137-1</f>
        <v>4.0976565751594363E-2</v>
      </c>
      <c r="AD137" s="136">
        <v>2.6276451355635277E-2</v>
      </c>
      <c r="AE137" s="50">
        <v>53372</v>
      </c>
      <c r="AF137" s="50">
        <v>125.2276870690287</v>
      </c>
      <c r="AG137" s="15">
        <f t="shared" ref="AG137:AH160" si="22">AE137/D137 - 1</f>
        <v>4.0978330830294007E-2</v>
      </c>
      <c r="AH137" s="15">
        <f t="shared" si="22"/>
        <v>2.6278191508837256E-2</v>
      </c>
      <c r="AI137" s="50"/>
      <c r="AJ137" s="50">
        <v>56074.203619045998</v>
      </c>
      <c r="AK137" s="50">
        <v>131.56791620045882</v>
      </c>
      <c r="AL137" s="15">
        <f t="shared" si="16"/>
        <v>-4.8189781479628158E-2</v>
      </c>
      <c r="AM137" s="52">
        <f t="shared" si="16"/>
        <v>-4.8189781479628047E-2</v>
      </c>
    </row>
    <row r="138" spans="1:39" x14ac:dyDescent="0.2">
      <c r="A138" s="178" t="s">
        <v>323</v>
      </c>
      <c r="B138" s="178" t="s">
        <v>324</v>
      </c>
      <c r="D138" s="61">
        <v>29312</v>
      </c>
      <c r="E138" s="66">
        <v>121.48122756492533</v>
      </c>
      <c r="F138" s="49"/>
      <c r="G138" s="81">
        <v>30539.686316791114</v>
      </c>
      <c r="H138" s="74">
        <v>125.349986694107</v>
      </c>
      <c r="I138" s="83"/>
      <c r="J138" s="96">
        <f t="shared" si="17"/>
        <v>-4.0199702906447921E-2</v>
      </c>
      <c r="K138" s="119">
        <f t="shared" si="17"/>
        <v>-3.0863658076188294E-2</v>
      </c>
      <c r="L138" s="96">
        <v>2.9820638857078308E-2</v>
      </c>
      <c r="M138" s="90">
        <f>INDEX('Pace of change parameters'!$E$20:$I$20,1,$B$6)</f>
        <v>1.9900000000000001E-2</v>
      </c>
      <c r="N138" s="101">
        <f>IF(INDEX('Pace of change parameters'!$E$28:$I$28,1,$B$6)=1,(1+L138)*D138,D138)</f>
        <v>30186.102566178681</v>
      </c>
      <c r="O138" s="87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0.86950169974396019</v>
      </c>
      <c r="P138" s="51">
        <v>3.5509071260697578E-2</v>
      </c>
      <c r="Q138" s="51">
        <v>2.5533633653807897E-2</v>
      </c>
      <c r="R138" s="9">
        <f>IF(INDEX('Pace of change parameters'!$E$29:$I$29,1,$B$6)=1,D138*(1+P138),D138)</f>
        <v>30352.841896793569</v>
      </c>
      <c r="S138" s="96">
        <f>IF(P138&lt;INDEX('Pace of change parameters'!$E$22:$I$22,1,$B$6),INDEX('Pace of change parameters'!$E$22:$I$22,1,$B$6),P138)</f>
        <v>3.5509071260697578E-2</v>
      </c>
      <c r="T138" s="125">
        <v>2.5533633653807897E-2</v>
      </c>
      <c r="U138" s="110">
        <f t="shared" si="19"/>
        <v>30352.841896793569</v>
      </c>
      <c r="V138" s="124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5">
        <f>MIN(S138, S138+(INDEX('Pace of change parameters'!$E$25:$I$25,1,$B$6)-S138)*(1-V138))</f>
        <v>3.5509071260697578E-2</v>
      </c>
      <c r="X138" s="125">
        <v>2.5533633653807897E-2</v>
      </c>
      <c r="Y138" s="101">
        <f t="shared" si="20"/>
        <v>30352.841896793569</v>
      </c>
      <c r="Z138" s="90">
        <v>0</v>
      </c>
      <c r="AA138" s="92">
        <f t="shared" ref="AA138:AA201" si="23">(1+Z138)*AJ138</f>
        <v>31561.650600630222</v>
      </c>
      <c r="AB138" s="92">
        <f>IF(INDEX('Pace of change parameters'!$E$27:$I$27,1,$B$6)=1,MAX(AA138,Y138),Y138)</f>
        <v>30352.841896793569</v>
      </c>
      <c r="AC138" s="90">
        <f t="shared" si="21"/>
        <v>3.5509071260697578E-2</v>
      </c>
      <c r="AD138" s="136">
        <v>2.5533633653807897E-2</v>
      </c>
      <c r="AE138" s="50">
        <v>30353</v>
      </c>
      <c r="AF138" s="50">
        <v>124.58373365918726</v>
      </c>
      <c r="AG138" s="15">
        <f t="shared" si="22"/>
        <v>3.5514465065502154E-2</v>
      </c>
      <c r="AH138" s="15">
        <f t="shared" si="22"/>
        <v>2.55389754981179E-2</v>
      </c>
      <c r="AI138" s="50"/>
      <c r="AJ138" s="50">
        <v>31561.650600630222</v>
      </c>
      <c r="AK138" s="50">
        <v>129.54463388374273</v>
      </c>
      <c r="AL138" s="15">
        <f t="shared" ref="AL138:AM160" si="24">AE138/AJ138-1</f>
        <v>-3.8294910995754106E-2</v>
      </c>
      <c r="AM138" s="52">
        <f t="shared" si="24"/>
        <v>-3.8294910995754106E-2</v>
      </c>
    </row>
    <row r="139" spans="1:39" x14ac:dyDescent="0.2">
      <c r="A139" s="178" t="s">
        <v>325</v>
      </c>
      <c r="B139" s="178" t="s">
        <v>326</v>
      </c>
      <c r="D139" s="61">
        <v>48571</v>
      </c>
      <c r="E139" s="66">
        <v>127.92852863048299</v>
      </c>
      <c r="F139" s="49"/>
      <c r="G139" s="81">
        <v>51130.032341364997</v>
      </c>
      <c r="H139" s="74">
        <v>133.60630610685794</v>
      </c>
      <c r="I139" s="83"/>
      <c r="J139" s="96">
        <f t="shared" si="17"/>
        <v>-5.0049495847760306E-2</v>
      </c>
      <c r="K139" s="119">
        <f t="shared" si="17"/>
        <v>-4.2496328517861115E-2</v>
      </c>
      <c r="L139" s="96">
        <v>2.8009343935386344E-2</v>
      </c>
      <c r="M139" s="90">
        <f>INDEX('Pace of change parameters'!$E$20:$I$20,1,$B$6)</f>
        <v>1.9900000000000001E-2</v>
      </c>
      <c r="N139" s="101">
        <f>IF(INDEX('Pace of change parameters'!$E$28:$I$28,1,$B$6)=1,(1+L139)*D139,D139)</f>
        <v>49931.441844285648</v>
      </c>
      <c r="O139" s="87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0.99458417761140983</v>
      </c>
      <c r="P139" s="51">
        <v>3.4504643461873652E-2</v>
      </c>
      <c r="Q139" s="51">
        <v>2.6344062037125804E-2</v>
      </c>
      <c r="R139" s="9">
        <f>IF(INDEX('Pace of change parameters'!$E$29:$I$29,1,$B$6)=1,D139*(1+P139),D139)</f>
        <v>50246.925037586669</v>
      </c>
      <c r="S139" s="96">
        <f>IF(P139&lt;INDEX('Pace of change parameters'!$E$22:$I$22,1,$B$6),INDEX('Pace of change parameters'!$E$22:$I$22,1,$B$6),P139)</f>
        <v>3.4504643461873652E-2</v>
      </c>
      <c r="T139" s="125">
        <v>2.6344062037125804E-2</v>
      </c>
      <c r="U139" s="110">
        <f t="shared" si="19"/>
        <v>50246.925037586669</v>
      </c>
      <c r="V139" s="124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5">
        <f>MIN(S139, S139+(INDEX('Pace of change parameters'!$E$25:$I$25,1,$B$6)-S139)*(1-V139))</f>
        <v>3.4504643461873652E-2</v>
      </c>
      <c r="X139" s="125">
        <v>2.6344062037125804E-2</v>
      </c>
      <c r="Y139" s="101">
        <f t="shared" si="20"/>
        <v>50246.925037586669</v>
      </c>
      <c r="Z139" s="90">
        <v>0</v>
      </c>
      <c r="AA139" s="92">
        <f t="shared" si="23"/>
        <v>52841.021326071241</v>
      </c>
      <c r="AB139" s="92">
        <f>IF(INDEX('Pace of change parameters'!$E$27:$I$27,1,$B$6)=1,MAX(AA139,Y139),Y139)</f>
        <v>50246.925037586669</v>
      </c>
      <c r="AC139" s="90">
        <f t="shared" si="21"/>
        <v>3.4504643461873652E-2</v>
      </c>
      <c r="AD139" s="136">
        <v>2.6344062037125804E-2</v>
      </c>
      <c r="AE139" s="50">
        <v>50247</v>
      </c>
      <c r="AF139" s="50">
        <v>131.29888160700642</v>
      </c>
      <c r="AG139" s="15">
        <f t="shared" si="22"/>
        <v>3.4506186819295515E-2</v>
      </c>
      <c r="AH139" s="15">
        <f t="shared" si="22"/>
        <v>2.6345593219934349E-2</v>
      </c>
      <c r="AI139" s="50"/>
      <c r="AJ139" s="50">
        <v>52841.021326071241</v>
      </c>
      <c r="AK139" s="50">
        <v>138.07723850349529</v>
      </c>
      <c r="AL139" s="15">
        <f t="shared" si="24"/>
        <v>-4.9091052007947722E-2</v>
      </c>
      <c r="AM139" s="52">
        <f t="shared" si="24"/>
        <v>-4.9091052007947611E-2</v>
      </c>
    </row>
    <row r="140" spans="1:39" x14ac:dyDescent="0.2">
      <c r="A140" s="178" t="s">
        <v>327</v>
      </c>
      <c r="B140" s="178" t="s">
        <v>328</v>
      </c>
      <c r="D140" s="61">
        <v>43892</v>
      </c>
      <c r="E140" s="66">
        <v>124.85227108676763</v>
      </c>
      <c r="F140" s="49"/>
      <c r="G140" s="81">
        <v>46270.246394833761</v>
      </c>
      <c r="H140" s="74">
        <v>130.15792202510403</v>
      </c>
      <c r="I140" s="83"/>
      <c r="J140" s="96">
        <f t="shared" si="17"/>
        <v>-5.1399043232657204E-2</v>
      </c>
      <c r="K140" s="119">
        <f t="shared" si="17"/>
        <v>-4.0763181032600349E-2</v>
      </c>
      <c r="L140" s="96">
        <v>3.1335278217306861E-2</v>
      </c>
      <c r="M140" s="90">
        <f>INDEX('Pace of change parameters'!$E$20:$I$20,1,$B$6)</f>
        <v>1.9900000000000001E-2</v>
      </c>
      <c r="N140" s="101">
        <f>IF(INDEX('Pace of change parameters'!$E$28:$I$28,1,$B$6)=1,(1+L140)*D140,D140)</f>
        <v>45267.36803151403</v>
      </c>
      <c r="O140" s="87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0.97594818314624032</v>
      </c>
      <c r="P140" s="51">
        <v>3.7729492828177502E-2</v>
      </c>
      <c r="Q140" s="51">
        <v>2.6223316596809765E-2</v>
      </c>
      <c r="R140" s="9">
        <f>IF(INDEX('Pace of change parameters'!$E$29:$I$29,1,$B$6)=1,D140*(1+P140),D140)</f>
        <v>45548.022899214367</v>
      </c>
      <c r="S140" s="96">
        <f>IF(P140&lt;INDEX('Pace of change parameters'!$E$22:$I$22,1,$B$6),INDEX('Pace of change parameters'!$E$22:$I$22,1,$B$6),P140)</f>
        <v>3.7729492828177502E-2</v>
      </c>
      <c r="T140" s="125">
        <v>2.6223316596809765E-2</v>
      </c>
      <c r="U140" s="110">
        <f t="shared" si="19"/>
        <v>45548.022899214367</v>
      </c>
      <c r="V140" s="124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5">
        <f>MIN(S140, S140+(INDEX('Pace of change parameters'!$E$25:$I$25,1,$B$6)-S140)*(1-V140))</f>
        <v>3.7729492828177502E-2</v>
      </c>
      <c r="X140" s="125">
        <v>2.6223316596809765E-2</v>
      </c>
      <c r="Y140" s="101">
        <f t="shared" si="20"/>
        <v>45548.022899214367</v>
      </c>
      <c r="Z140" s="90">
        <v>0</v>
      </c>
      <c r="AA140" s="92">
        <f t="shared" si="23"/>
        <v>47818.610013550984</v>
      </c>
      <c r="AB140" s="92">
        <f>IF(INDEX('Pace of change parameters'!$E$27:$I$27,1,$B$6)=1,MAX(AA140,Y140),Y140)</f>
        <v>45548.022899214367</v>
      </c>
      <c r="AC140" s="90">
        <f t="shared" si="21"/>
        <v>3.7729492828177502E-2</v>
      </c>
      <c r="AD140" s="136">
        <v>2.6223316596809765E-2</v>
      </c>
      <c r="AE140" s="50">
        <v>45548</v>
      </c>
      <c r="AF140" s="50">
        <v>128.12624730395578</v>
      </c>
      <c r="AG140" s="15">
        <f t="shared" si="22"/>
        <v>3.772897111090856E-2</v>
      </c>
      <c r="AH140" s="15">
        <f t="shared" si="22"/>
        <v>2.6222800664257528E-2</v>
      </c>
      <c r="AI140" s="50"/>
      <c r="AJ140" s="50">
        <v>47818.610013550984</v>
      </c>
      <c r="AK140" s="50">
        <v>134.51345947852045</v>
      </c>
      <c r="AL140" s="15">
        <f t="shared" si="24"/>
        <v>-4.7483814625885912E-2</v>
      </c>
      <c r="AM140" s="52">
        <f t="shared" si="24"/>
        <v>-4.7483814625885801E-2</v>
      </c>
    </row>
    <row r="141" spans="1:39" x14ac:dyDescent="0.2">
      <c r="A141" s="178" t="s">
        <v>329</v>
      </c>
      <c r="B141" s="178" t="s">
        <v>330</v>
      </c>
      <c r="D141" s="61">
        <v>37643</v>
      </c>
      <c r="E141" s="66">
        <v>139.17193900186123</v>
      </c>
      <c r="F141" s="49"/>
      <c r="G141" s="81">
        <v>39591.600087544612</v>
      </c>
      <c r="H141" s="74">
        <v>144.87382305098237</v>
      </c>
      <c r="I141" s="83"/>
      <c r="J141" s="96">
        <f t="shared" si="17"/>
        <v>-4.9217512887478221E-2</v>
      </c>
      <c r="K141" s="119">
        <f t="shared" si="17"/>
        <v>-3.9357586685032753E-2</v>
      </c>
      <c r="L141" s="96">
        <v>3.047669747832038E-2</v>
      </c>
      <c r="M141" s="90">
        <f>INDEX('Pace of change parameters'!$E$20:$I$20,1,$B$6)</f>
        <v>1.9900000000000001E-2</v>
      </c>
      <c r="N141" s="101">
        <f>IF(INDEX('Pace of change parameters'!$E$28:$I$28,1,$B$6)=1,(1+L141)*D141,D141)</f>
        <v>38790.234323176417</v>
      </c>
      <c r="O141" s="87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0.96083426543045969</v>
      </c>
      <c r="P141" s="51">
        <v>3.6766648053989659E-2</v>
      </c>
      <c r="Q141" s="51">
        <v>2.6125391227015182E-2</v>
      </c>
      <c r="R141" s="9">
        <f>IF(INDEX('Pace of change parameters'!$E$29:$I$29,1,$B$6)=1,D141*(1+P141),D141)</f>
        <v>39027.006932696335</v>
      </c>
      <c r="S141" s="96">
        <f>IF(P141&lt;INDEX('Pace of change parameters'!$E$22:$I$22,1,$B$6),INDEX('Pace of change parameters'!$E$22:$I$22,1,$B$6),P141)</f>
        <v>3.6766648053989659E-2</v>
      </c>
      <c r="T141" s="125">
        <v>2.6125391227015182E-2</v>
      </c>
      <c r="U141" s="110">
        <f t="shared" si="19"/>
        <v>39027.006932696335</v>
      </c>
      <c r="V141" s="124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5">
        <f>MIN(S141, S141+(INDEX('Pace of change parameters'!$E$25:$I$25,1,$B$6)-S141)*(1-V141))</f>
        <v>3.6766648053989659E-2</v>
      </c>
      <c r="X141" s="125">
        <v>2.6125391227015182E-2</v>
      </c>
      <c r="Y141" s="101">
        <f t="shared" si="20"/>
        <v>39027.006932696335</v>
      </c>
      <c r="Z141" s="90">
        <v>0</v>
      </c>
      <c r="AA141" s="92">
        <f t="shared" si="23"/>
        <v>40916.472936918501</v>
      </c>
      <c r="AB141" s="92">
        <f>IF(INDEX('Pace of change parameters'!$E$27:$I$27,1,$B$6)=1,MAX(AA141,Y141),Y141)</f>
        <v>39027.006932696335</v>
      </c>
      <c r="AC141" s="90">
        <f t="shared" si="21"/>
        <v>3.6766648053989659E-2</v>
      </c>
      <c r="AD141" s="136">
        <v>2.6125391227015182E-2</v>
      </c>
      <c r="AE141" s="50">
        <v>39027</v>
      </c>
      <c r="AF141" s="50">
        <v>142.8078349879427</v>
      </c>
      <c r="AG141" s="15">
        <f t="shared" si="22"/>
        <v>3.6766463884387646E-2</v>
      </c>
      <c r="AH141" s="15">
        <f t="shared" si="22"/>
        <v>2.6125208947709311E-2</v>
      </c>
      <c r="AI141" s="50"/>
      <c r="AJ141" s="50">
        <v>40916.472936918501</v>
      </c>
      <c r="AK141" s="50">
        <v>149.7218058130033</v>
      </c>
      <c r="AL141" s="15">
        <f t="shared" si="24"/>
        <v>-4.6178783294237635E-2</v>
      </c>
      <c r="AM141" s="52">
        <f t="shared" si="24"/>
        <v>-4.6178783294237635E-2</v>
      </c>
    </row>
    <row r="142" spans="1:39" x14ac:dyDescent="0.2">
      <c r="A142" s="178" t="s">
        <v>331</v>
      </c>
      <c r="B142" s="178" t="s">
        <v>332</v>
      </c>
      <c r="D142" s="61">
        <v>29446</v>
      </c>
      <c r="E142" s="66">
        <v>134.80666184843687</v>
      </c>
      <c r="F142" s="49"/>
      <c r="G142" s="81">
        <v>31034.700995870437</v>
      </c>
      <c r="H142" s="74">
        <v>140.70706394203015</v>
      </c>
      <c r="I142" s="83"/>
      <c r="J142" s="96">
        <f t="shared" si="17"/>
        <v>-5.1191116553107263E-2</v>
      </c>
      <c r="K142" s="119">
        <f t="shared" si="17"/>
        <v>-4.1933943671969232E-2</v>
      </c>
      <c r="L142" s="96">
        <v>2.9850782276798826E-2</v>
      </c>
      <c r="M142" s="90">
        <f>INDEX('Pace of change parameters'!$E$20:$I$20,1,$B$6)</f>
        <v>1.9900000000000001E-2</v>
      </c>
      <c r="N142" s="101">
        <f>IF(INDEX('Pace of change parameters'!$E$28:$I$28,1,$B$6)=1,(1+L142)*D142,D142)</f>
        <v>30324.986134922619</v>
      </c>
      <c r="O142" s="87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0.98853702873085203</v>
      </c>
      <c r="P142" s="51">
        <v>3.6318153948416088E-2</v>
      </c>
      <c r="Q142" s="51">
        <v>2.6304881640522693E-2</v>
      </c>
      <c r="R142" s="9">
        <f>IF(INDEX('Pace of change parameters'!$E$29:$I$29,1,$B$6)=1,D142*(1+P142),D142)</f>
        <v>30515.42436116506</v>
      </c>
      <c r="S142" s="96">
        <f>IF(P142&lt;INDEX('Pace of change parameters'!$E$22:$I$22,1,$B$6),INDEX('Pace of change parameters'!$E$22:$I$22,1,$B$6),P142)</f>
        <v>3.6318153948416088E-2</v>
      </c>
      <c r="T142" s="125">
        <v>2.6304881640522693E-2</v>
      </c>
      <c r="U142" s="110">
        <f t="shared" si="19"/>
        <v>30515.42436116506</v>
      </c>
      <c r="V142" s="124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5">
        <f>MIN(S142, S142+(INDEX('Pace of change parameters'!$E$25:$I$25,1,$B$6)-S142)*(1-V142))</f>
        <v>3.6318153948416088E-2</v>
      </c>
      <c r="X142" s="125">
        <v>2.6304881640522693E-2</v>
      </c>
      <c r="Y142" s="101">
        <f t="shared" si="20"/>
        <v>30515.42436116506</v>
      </c>
      <c r="Z142" s="90">
        <v>0</v>
      </c>
      <c r="AA142" s="92">
        <f t="shared" si="23"/>
        <v>32073.230195168977</v>
      </c>
      <c r="AB142" s="92">
        <f>IF(INDEX('Pace of change parameters'!$E$27:$I$27,1,$B$6)=1,MAX(AA142,Y142),Y142)</f>
        <v>30515.42436116506</v>
      </c>
      <c r="AC142" s="90">
        <f t="shared" si="21"/>
        <v>3.6318153948416088E-2</v>
      </c>
      <c r="AD142" s="136">
        <v>2.6304881640522693E-2</v>
      </c>
      <c r="AE142" s="50">
        <v>30515</v>
      </c>
      <c r="AF142" s="50">
        <v>138.35081113758366</v>
      </c>
      <c r="AG142" s="15">
        <f t="shared" si="22"/>
        <v>3.6303742443795528E-2</v>
      </c>
      <c r="AH142" s="15">
        <f t="shared" si="22"/>
        <v>2.6290609384953756E-2</v>
      </c>
      <c r="AI142" s="50"/>
      <c r="AJ142" s="50">
        <v>32073.230195168977</v>
      </c>
      <c r="AK142" s="50">
        <v>145.41561243008582</v>
      </c>
      <c r="AL142" s="15">
        <f t="shared" si="24"/>
        <v>-4.8583512969756493E-2</v>
      </c>
      <c r="AM142" s="52">
        <f t="shared" si="24"/>
        <v>-4.8583512969756493E-2</v>
      </c>
    </row>
    <row r="143" spans="1:39" x14ac:dyDescent="0.2">
      <c r="A143" s="178" t="s">
        <v>333</v>
      </c>
      <c r="B143" s="178" t="s">
        <v>334</v>
      </c>
      <c r="D143" s="61">
        <v>45678</v>
      </c>
      <c r="E143" s="66">
        <v>147.25998499382749</v>
      </c>
      <c r="F143" s="49"/>
      <c r="G143" s="81">
        <v>48277.073822410348</v>
      </c>
      <c r="H143" s="74">
        <v>153.72648041083241</v>
      </c>
      <c r="I143" s="83"/>
      <c r="J143" s="96">
        <f t="shared" si="17"/>
        <v>-5.3836606418424915E-2</v>
      </c>
      <c r="K143" s="119">
        <f t="shared" si="17"/>
        <v>-4.2064941574953663E-2</v>
      </c>
      <c r="L143" s="96">
        <v>3.2589056726671117E-2</v>
      </c>
      <c r="M143" s="90">
        <f>INDEX('Pace of change parameters'!$E$20:$I$20,1,$B$6)</f>
        <v>1.9900000000000001E-2</v>
      </c>
      <c r="N143" s="101">
        <f>IF(INDEX('Pace of change parameters'!$E$28:$I$28,1,$B$6)=1,(1+L143)*D143,D143)</f>
        <v>47166.602933160881</v>
      </c>
      <c r="O143" s="87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0.98994560833283507</v>
      </c>
      <c r="P143" s="51">
        <v>3.9082864466401634E-2</v>
      </c>
      <c r="Q143" s="51">
        <v>2.6314008041830705E-2</v>
      </c>
      <c r="R143" s="9">
        <f>IF(INDEX('Pace of change parameters'!$E$29:$I$29,1,$B$6)=1,D143*(1+P143),D143)</f>
        <v>47463.227083096295</v>
      </c>
      <c r="S143" s="96">
        <f>IF(P143&lt;INDEX('Pace of change parameters'!$E$22:$I$22,1,$B$6),INDEX('Pace of change parameters'!$E$22:$I$22,1,$B$6),P143)</f>
        <v>3.9082864466401634E-2</v>
      </c>
      <c r="T143" s="125">
        <v>2.6314008041830705E-2</v>
      </c>
      <c r="U143" s="110">
        <f t="shared" si="19"/>
        <v>47463.227083096295</v>
      </c>
      <c r="V143" s="124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5">
        <f>MIN(S143, S143+(INDEX('Pace of change parameters'!$E$25:$I$25,1,$B$6)-S143)*(1-V143))</f>
        <v>3.9082864466401634E-2</v>
      </c>
      <c r="X143" s="125">
        <v>2.6314008041830705E-2</v>
      </c>
      <c r="Y143" s="101">
        <f t="shared" si="20"/>
        <v>47463.227083096295</v>
      </c>
      <c r="Z143" s="90">
        <v>0</v>
      </c>
      <c r="AA143" s="92">
        <f t="shared" si="23"/>
        <v>49892.592877288167</v>
      </c>
      <c r="AB143" s="92">
        <f>IF(INDEX('Pace of change parameters'!$E$27:$I$27,1,$B$6)=1,MAX(AA143,Y143),Y143)</f>
        <v>47463.227083096295</v>
      </c>
      <c r="AC143" s="90">
        <f t="shared" si="21"/>
        <v>3.9082864466401634E-2</v>
      </c>
      <c r="AD143" s="136">
        <v>2.6314008041830705E-2</v>
      </c>
      <c r="AE143" s="50">
        <v>47463</v>
      </c>
      <c r="AF143" s="50">
        <v>151.13426233286674</v>
      </c>
      <c r="AG143" s="15">
        <f t="shared" si="22"/>
        <v>3.9077893077630321E-2</v>
      </c>
      <c r="AH143" s="15">
        <f t="shared" si="22"/>
        <v>2.6309097744384946E-2</v>
      </c>
      <c r="AI143" s="50"/>
      <c r="AJ143" s="50">
        <v>49892.592877288167</v>
      </c>
      <c r="AK143" s="50">
        <v>158.87070392480436</v>
      </c>
      <c r="AL143" s="15">
        <f t="shared" si="24"/>
        <v>-4.8696464488502289E-2</v>
      </c>
      <c r="AM143" s="52">
        <f t="shared" si="24"/>
        <v>-4.86964644885024E-2</v>
      </c>
    </row>
    <row r="144" spans="1:39" x14ac:dyDescent="0.2">
      <c r="A144" s="178" t="s">
        <v>335</v>
      </c>
      <c r="B144" s="178" t="s">
        <v>336</v>
      </c>
      <c r="D144" s="61">
        <v>52255</v>
      </c>
      <c r="E144" s="66">
        <v>126.33228688398687</v>
      </c>
      <c r="F144" s="49"/>
      <c r="G144" s="81">
        <v>54907.922357427655</v>
      </c>
      <c r="H144" s="74">
        <v>131.32521175043195</v>
      </c>
      <c r="I144" s="83"/>
      <c r="J144" s="96">
        <f t="shared" si="17"/>
        <v>-4.8315839382124803E-2</v>
      </c>
      <c r="K144" s="119">
        <f t="shared" si="17"/>
        <v>-3.8019545522862352E-2</v>
      </c>
      <c r="L144" s="96">
        <v>3.0934322668819014E-2</v>
      </c>
      <c r="M144" s="90">
        <f>INDEX('Pace of change parameters'!$E$20:$I$20,1,$B$6)</f>
        <v>1.9900000000000001E-2</v>
      </c>
      <c r="N144" s="101">
        <f>IF(INDEX('Pace of change parameters'!$E$28:$I$28,1,$B$6)=1,(1+L144)*D144,D144)</f>
        <v>53871.47303105914</v>
      </c>
      <c r="O144" s="87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0.94644672605228342</v>
      </c>
      <c r="P144" s="51">
        <v>3.713283896013797E-2</v>
      </c>
      <c r="Q144" s="51">
        <v>2.6032172172860024E-2</v>
      </c>
      <c r="R144" s="9">
        <f>IF(INDEX('Pace of change parameters'!$E$29:$I$29,1,$B$6)=1,D144*(1+P144),D144)</f>
        <v>54195.37649986201</v>
      </c>
      <c r="S144" s="96">
        <f>IF(P144&lt;INDEX('Pace of change parameters'!$E$22:$I$22,1,$B$6),INDEX('Pace of change parameters'!$E$22:$I$22,1,$B$6),P144)</f>
        <v>3.713283896013797E-2</v>
      </c>
      <c r="T144" s="125">
        <v>2.6032172172860024E-2</v>
      </c>
      <c r="U144" s="110">
        <f t="shared" si="19"/>
        <v>54195.37649986201</v>
      </c>
      <c r="V144" s="124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5">
        <f>MIN(S144, S144+(INDEX('Pace of change parameters'!$E$25:$I$25,1,$B$6)-S144)*(1-V144))</f>
        <v>3.713283896013797E-2</v>
      </c>
      <c r="X144" s="125">
        <v>2.6032172172860024E-2</v>
      </c>
      <c r="Y144" s="101">
        <f t="shared" si="20"/>
        <v>54195.37649986201</v>
      </c>
      <c r="Z144" s="90">
        <v>0</v>
      </c>
      <c r="AA144" s="92">
        <f t="shared" si="23"/>
        <v>56745.332701693369</v>
      </c>
      <c r="AB144" s="92">
        <f>IF(INDEX('Pace of change parameters'!$E$27:$I$27,1,$B$6)=1,MAX(AA144,Y144),Y144)</f>
        <v>54195.37649986201</v>
      </c>
      <c r="AC144" s="90">
        <f t="shared" si="21"/>
        <v>3.713283896013797E-2</v>
      </c>
      <c r="AD144" s="136">
        <v>2.6032172172860024E-2</v>
      </c>
      <c r="AE144" s="50">
        <v>54195</v>
      </c>
      <c r="AF144" s="50">
        <v>129.62009023916173</v>
      </c>
      <c r="AG144" s="15">
        <f t="shared" si="22"/>
        <v>3.7125633910630507E-2</v>
      </c>
      <c r="AH144" s="15">
        <f t="shared" si="22"/>
        <v>2.602504424062313E-2</v>
      </c>
      <c r="AI144" s="50"/>
      <c r="AJ144" s="50">
        <v>56745.332701693369</v>
      </c>
      <c r="AK144" s="50">
        <v>135.71981078410832</v>
      </c>
      <c r="AL144" s="15">
        <f t="shared" si="24"/>
        <v>-4.4943479582722823E-2</v>
      </c>
      <c r="AM144" s="52">
        <f t="shared" si="24"/>
        <v>-4.4943479582722934E-2</v>
      </c>
    </row>
    <row r="145" spans="1:39" x14ac:dyDescent="0.2">
      <c r="A145" s="178" t="s">
        <v>337</v>
      </c>
      <c r="B145" s="178" t="s">
        <v>338</v>
      </c>
      <c r="D145" s="61">
        <v>55261</v>
      </c>
      <c r="E145" s="66">
        <v>125.71416940497022</v>
      </c>
      <c r="F145" s="49"/>
      <c r="G145" s="81">
        <v>58260.95172914557</v>
      </c>
      <c r="H145" s="74">
        <v>131.3010232178157</v>
      </c>
      <c r="I145" s="83"/>
      <c r="J145" s="96">
        <f t="shared" si="17"/>
        <v>-5.149163616640362E-2</v>
      </c>
      <c r="K145" s="119">
        <f t="shared" si="17"/>
        <v>-4.2549964013436692E-2</v>
      </c>
      <c r="L145" s="96">
        <v>2.9514687415040042E-2</v>
      </c>
      <c r="M145" s="90">
        <f>INDEX('Pace of change parameters'!$E$20:$I$20,1,$B$6)</f>
        <v>1.9900000000000001E-2</v>
      </c>
      <c r="N145" s="101">
        <f>IF(INDEX('Pace of change parameters'!$E$28:$I$28,1,$B$6)=1,(1+L145)*D145,D145)</f>
        <v>56892.011141242525</v>
      </c>
      <c r="O145" s="87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0.99516090337028706</v>
      </c>
      <c r="P145" s="51">
        <v>3.6023270114347916E-2</v>
      </c>
      <c r="Q145" s="51">
        <v>2.63477987309646E-2</v>
      </c>
      <c r="R145" s="9">
        <f>IF(INDEX('Pace of change parameters'!$E$29:$I$29,1,$B$6)=1,D145*(1+P145),D145)</f>
        <v>57251.681929788982</v>
      </c>
      <c r="S145" s="96">
        <f>IF(P145&lt;INDEX('Pace of change parameters'!$E$22:$I$22,1,$B$6),INDEX('Pace of change parameters'!$E$22:$I$22,1,$B$6),P145)</f>
        <v>3.6023270114347916E-2</v>
      </c>
      <c r="T145" s="125">
        <v>2.63477987309646E-2</v>
      </c>
      <c r="U145" s="110">
        <f t="shared" si="19"/>
        <v>57251.681929788982</v>
      </c>
      <c r="V145" s="124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5">
        <f>MIN(S145, S145+(INDEX('Pace of change parameters'!$E$25:$I$25,1,$B$6)-S145)*(1-V145))</f>
        <v>3.6023270114347916E-2</v>
      </c>
      <c r="X145" s="125">
        <v>2.63477987309646E-2</v>
      </c>
      <c r="Y145" s="101">
        <f t="shared" si="20"/>
        <v>57251.681929788982</v>
      </c>
      <c r="Z145" s="90">
        <v>0</v>
      </c>
      <c r="AA145" s="92">
        <f t="shared" si="23"/>
        <v>60210.566115882895</v>
      </c>
      <c r="AB145" s="92">
        <f>IF(INDEX('Pace of change parameters'!$E$27:$I$27,1,$B$6)=1,MAX(AA145,Y145),Y145)</f>
        <v>57251.681929788982</v>
      </c>
      <c r="AC145" s="90">
        <f t="shared" si="21"/>
        <v>3.6023270114347916E-2</v>
      </c>
      <c r="AD145" s="136">
        <v>2.63477987309646E-2</v>
      </c>
      <c r="AE145" s="50">
        <v>57252</v>
      </c>
      <c r="AF145" s="50">
        <v>129.02717786372537</v>
      </c>
      <c r="AG145" s="15">
        <f t="shared" si="22"/>
        <v>3.6029025895296884E-2</v>
      </c>
      <c r="AH145" s="15">
        <f t="shared" si="22"/>
        <v>2.6353500758397042E-2</v>
      </c>
      <c r="AI145" s="50"/>
      <c r="AJ145" s="50">
        <v>60210.566115882895</v>
      </c>
      <c r="AK145" s="50">
        <v>135.69481281893417</v>
      </c>
      <c r="AL145" s="15">
        <f t="shared" si="24"/>
        <v>-4.9136992171585958E-2</v>
      </c>
      <c r="AM145" s="52">
        <f t="shared" si="24"/>
        <v>-4.9136992171585958E-2</v>
      </c>
    </row>
    <row r="146" spans="1:39" x14ac:dyDescent="0.2">
      <c r="A146" s="178" t="s">
        <v>339</v>
      </c>
      <c r="B146" s="178" t="s">
        <v>340</v>
      </c>
      <c r="D146" s="61">
        <v>42560</v>
      </c>
      <c r="E146" s="66">
        <v>125.77126296460582</v>
      </c>
      <c r="F146" s="49"/>
      <c r="G146" s="81">
        <v>44892.500500923546</v>
      </c>
      <c r="H146" s="74">
        <v>130.89893808662646</v>
      </c>
      <c r="I146" s="83"/>
      <c r="J146" s="96">
        <f t="shared" si="17"/>
        <v>-5.1957464496226069E-2</v>
      </c>
      <c r="K146" s="119">
        <f t="shared" si="17"/>
        <v>-3.9172778610528036E-2</v>
      </c>
      <c r="L146" s="96">
        <v>3.3653708980889263E-2</v>
      </c>
      <c r="M146" s="90">
        <f>INDEX('Pace of change parameters'!$E$20:$I$20,1,$B$6)</f>
        <v>1.9900000000000001E-2</v>
      </c>
      <c r="N146" s="101">
        <f>IF(INDEX('Pace of change parameters'!$E$28:$I$28,1,$B$6)=1,(1+L146)*D146,D146)</f>
        <v>43992.301854226644</v>
      </c>
      <c r="O146" s="87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0.95884708183363487</v>
      </c>
      <c r="P146" s="51">
        <v>3.9950002898658799E-2</v>
      </c>
      <c r="Q146" s="51">
        <v>2.61125159624922E-2</v>
      </c>
      <c r="R146" s="9">
        <f>IF(INDEX('Pace of change parameters'!$E$29:$I$29,1,$B$6)=1,D146*(1+P146),D146)</f>
        <v>44260.272123366922</v>
      </c>
      <c r="S146" s="96">
        <f>IF(P146&lt;INDEX('Pace of change parameters'!$E$22:$I$22,1,$B$6),INDEX('Pace of change parameters'!$E$22:$I$22,1,$B$6),P146)</f>
        <v>3.9950002898658799E-2</v>
      </c>
      <c r="T146" s="125">
        <v>2.61125159624922E-2</v>
      </c>
      <c r="U146" s="110">
        <f t="shared" si="19"/>
        <v>44260.272123366922</v>
      </c>
      <c r="V146" s="124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5">
        <f>MIN(S146, S146+(INDEX('Pace of change parameters'!$E$25:$I$25,1,$B$6)-S146)*(1-V146))</f>
        <v>3.9950002898658799E-2</v>
      </c>
      <c r="X146" s="125">
        <v>2.61125159624922E-2</v>
      </c>
      <c r="Y146" s="101">
        <f t="shared" si="20"/>
        <v>44260.272123366922</v>
      </c>
      <c r="Z146" s="90">
        <v>0</v>
      </c>
      <c r="AA146" s="92">
        <f t="shared" si="23"/>
        <v>46394.759942892619</v>
      </c>
      <c r="AB146" s="92">
        <f>IF(INDEX('Pace of change parameters'!$E$27:$I$27,1,$B$6)=1,MAX(AA146,Y146),Y146)</f>
        <v>44260.272123366922</v>
      </c>
      <c r="AC146" s="90">
        <f t="shared" si="21"/>
        <v>3.9950002898658799E-2</v>
      </c>
      <c r="AD146" s="136">
        <v>2.61125159624922E-2</v>
      </c>
      <c r="AE146" s="50">
        <v>44260</v>
      </c>
      <c r="AF146" s="50">
        <v>129.05467361068247</v>
      </c>
      <c r="AG146" s="15">
        <f t="shared" si="22"/>
        <v>3.9943609022556448E-2</v>
      </c>
      <c r="AH146" s="15">
        <f t="shared" si="22"/>
        <v>2.6106207162765349E-2</v>
      </c>
      <c r="AI146" s="50"/>
      <c r="AJ146" s="50">
        <v>46394.759942892619</v>
      </c>
      <c r="AK146" s="50">
        <v>135.27927251866183</v>
      </c>
      <c r="AL146" s="15">
        <f t="shared" si="24"/>
        <v>-4.6012953737023299E-2</v>
      </c>
      <c r="AM146" s="52">
        <f t="shared" si="24"/>
        <v>-4.6012953737023299E-2</v>
      </c>
    </row>
    <row r="147" spans="1:39" x14ac:dyDescent="0.2">
      <c r="A147" s="178" t="s">
        <v>341</v>
      </c>
      <c r="B147" s="178" t="s">
        <v>342</v>
      </c>
      <c r="D147" s="61">
        <v>39018</v>
      </c>
      <c r="E147" s="66">
        <v>131.87226144758947</v>
      </c>
      <c r="F147" s="49"/>
      <c r="G147" s="81">
        <v>41124.30665860384</v>
      </c>
      <c r="H147" s="74">
        <v>137.50023381042132</v>
      </c>
      <c r="I147" s="83"/>
      <c r="J147" s="96">
        <f t="shared" si="17"/>
        <v>-5.1218046691692165E-2</v>
      </c>
      <c r="K147" s="119">
        <f t="shared" si="17"/>
        <v>-4.093063849325107E-2</v>
      </c>
      <c r="L147" s="96">
        <v>3.0958523599658561E-2</v>
      </c>
      <c r="M147" s="90">
        <f>INDEX('Pace of change parameters'!$E$20:$I$20,1,$B$6)</f>
        <v>1.9900000000000001E-2</v>
      </c>
      <c r="N147" s="101">
        <f>IF(INDEX('Pace of change parameters'!$E$28:$I$28,1,$B$6)=1,(1+L147)*D147,D147)</f>
        <v>40225.939673811481</v>
      </c>
      <c r="O147" s="87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0.97774880100269967</v>
      </c>
      <c r="P147" s="51">
        <v>3.7362195328782821E-2</v>
      </c>
      <c r="Q147" s="51">
        <v>2.6234983073547991E-2</v>
      </c>
      <c r="R147" s="9">
        <f>IF(INDEX('Pace of change parameters'!$E$29:$I$29,1,$B$6)=1,D147*(1+P147),D147)</f>
        <v>40475.798137338446</v>
      </c>
      <c r="S147" s="96">
        <f>IF(P147&lt;INDEX('Pace of change parameters'!$E$22:$I$22,1,$B$6),INDEX('Pace of change parameters'!$E$22:$I$22,1,$B$6),P147)</f>
        <v>3.7362195328782821E-2</v>
      </c>
      <c r="T147" s="125">
        <v>2.6234983073547991E-2</v>
      </c>
      <c r="U147" s="110">
        <f t="shared" si="19"/>
        <v>40475.798137338446</v>
      </c>
      <c r="V147" s="124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5">
        <f>MIN(S147, S147+(INDEX('Pace of change parameters'!$E$25:$I$25,1,$B$6)-S147)*(1-V147))</f>
        <v>3.7362195328782821E-2</v>
      </c>
      <c r="X147" s="125">
        <v>2.6234983073547991E-2</v>
      </c>
      <c r="Y147" s="101">
        <f t="shared" si="20"/>
        <v>40475.798137338446</v>
      </c>
      <c r="Z147" s="90">
        <v>0</v>
      </c>
      <c r="AA147" s="92">
        <f t="shared" si="23"/>
        <v>42500.469208761817</v>
      </c>
      <c r="AB147" s="92">
        <f>IF(INDEX('Pace of change parameters'!$E$27:$I$27,1,$B$6)=1,MAX(AA147,Y147),Y147)</f>
        <v>40475.798137338446</v>
      </c>
      <c r="AC147" s="90">
        <f t="shared" si="21"/>
        <v>3.7362195328782821E-2</v>
      </c>
      <c r="AD147" s="136">
        <v>2.6234983073547991E-2</v>
      </c>
      <c r="AE147" s="50">
        <v>40476</v>
      </c>
      <c r="AF147" s="50">
        <v>135.33260292781699</v>
      </c>
      <c r="AG147" s="15">
        <f t="shared" si="22"/>
        <v>3.7367368906658482E-2</v>
      </c>
      <c r="AH147" s="15">
        <f t="shared" si="22"/>
        <v>2.6240101157306572E-2</v>
      </c>
      <c r="AI147" s="50"/>
      <c r="AJ147" s="50">
        <v>42500.469208761817</v>
      </c>
      <c r="AK147" s="50">
        <v>142.10147059183899</v>
      </c>
      <c r="AL147" s="15">
        <f t="shared" si="24"/>
        <v>-4.7634043728262077E-2</v>
      </c>
      <c r="AM147" s="52">
        <f t="shared" si="24"/>
        <v>-4.7634043728261966E-2</v>
      </c>
    </row>
    <row r="148" spans="1:39" x14ac:dyDescent="0.2">
      <c r="A148" s="178" t="s">
        <v>343</v>
      </c>
      <c r="B148" s="178" t="s">
        <v>344</v>
      </c>
      <c r="D148" s="61">
        <v>28812</v>
      </c>
      <c r="E148" s="66">
        <v>135.9217032703904</v>
      </c>
      <c r="F148" s="49"/>
      <c r="G148" s="81">
        <v>29583.228594372118</v>
      </c>
      <c r="H148" s="74">
        <v>139.11475934012125</v>
      </c>
      <c r="I148" s="83"/>
      <c r="J148" s="96">
        <f t="shared" si="17"/>
        <v>-2.6069791264055509E-2</v>
      </c>
      <c r="K148" s="119">
        <f t="shared" si="17"/>
        <v>-2.2952676515970327E-2</v>
      </c>
      <c r="L148" s="96">
        <v>2.316424347767021E-2</v>
      </c>
      <c r="M148" s="90">
        <f>INDEX('Pace of change parameters'!$E$20:$I$20,1,$B$6)</f>
        <v>1.9900000000000001E-2</v>
      </c>
      <c r="N148" s="101">
        <f>IF(INDEX('Pace of change parameters'!$E$28:$I$28,1,$B$6)=1,(1+L148)*D148,D148)</f>
        <v>29479.408183078634</v>
      </c>
      <c r="O148" s="87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0.78443738189215406</v>
      </c>
      <c r="P148" s="51">
        <v>2.826299926142406E-2</v>
      </c>
      <c r="Q148" s="51">
        <v>2.4982489010928921E-2</v>
      </c>
      <c r="R148" s="9">
        <f>IF(INDEX('Pace of change parameters'!$E$29:$I$29,1,$B$6)=1,D148*(1+P148),D148)</f>
        <v>29626.31353472015</v>
      </c>
      <c r="S148" s="96">
        <f>IF(P148&lt;INDEX('Pace of change parameters'!$E$22:$I$22,1,$B$6),INDEX('Pace of change parameters'!$E$22:$I$22,1,$B$6),P148)</f>
        <v>2.826299926142406E-2</v>
      </c>
      <c r="T148" s="125">
        <v>2.4982489010928921E-2</v>
      </c>
      <c r="U148" s="110">
        <f t="shared" si="19"/>
        <v>29626.31353472015</v>
      </c>
      <c r="V148" s="124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5">
        <f>MIN(S148, S148+(INDEX('Pace of change parameters'!$E$25:$I$25,1,$B$6)-S148)*(1-V148))</f>
        <v>2.826299926142406E-2</v>
      </c>
      <c r="X148" s="125">
        <v>2.4982489010928921E-2</v>
      </c>
      <c r="Y148" s="101">
        <f t="shared" si="20"/>
        <v>29626.31353472015</v>
      </c>
      <c r="Z148" s="90">
        <v>0</v>
      </c>
      <c r="AA148" s="92">
        <f t="shared" si="23"/>
        <v>30573.186471165161</v>
      </c>
      <c r="AB148" s="92">
        <f>IF(INDEX('Pace of change parameters'!$E$27:$I$27,1,$B$6)=1,MAX(AA148,Y148),Y148)</f>
        <v>29626.31353472015</v>
      </c>
      <c r="AC148" s="90">
        <f t="shared" si="21"/>
        <v>2.826299926142406E-2</v>
      </c>
      <c r="AD148" s="136">
        <v>2.4982489010928921E-2</v>
      </c>
      <c r="AE148" s="50">
        <v>29626</v>
      </c>
      <c r="AF148" s="50">
        <v>139.31589133562269</v>
      </c>
      <c r="AG148" s="15">
        <f t="shared" si="22"/>
        <v>2.8252117173400038E-2</v>
      </c>
      <c r="AH148" s="15">
        <f t="shared" si="22"/>
        <v>2.4971641640483266E-2</v>
      </c>
      <c r="AI148" s="50"/>
      <c r="AJ148" s="50">
        <v>30573.186471165161</v>
      </c>
      <c r="AK148" s="50">
        <v>143.77002376968119</v>
      </c>
      <c r="AL148" s="15">
        <f t="shared" si="24"/>
        <v>-3.0980953590116989E-2</v>
      </c>
      <c r="AM148" s="52">
        <f t="shared" si="24"/>
        <v>-3.0980953590116878E-2</v>
      </c>
    </row>
    <row r="149" spans="1:39" x14ac:dyDescent="0.2">
      <c r="A149" s="178" t="s">
        <v>345</v>
      </c>
      <c r="B149" s="178" t="s">
        <v>346</v>
      </c>
      <c r="D149" s="61">
        <v>42921</v>
      </c>
      <c r="E149" s="66">
        <v>136.83872759931134</v>
      </c>
      <c r="F149" s="49"/>
      <c r="G149" s="81">
        <v>45342.654094903119</v>
      </c>
      <c r="H149" s="74">
        <v>142.90414469315922</v>
      </c>
      <c r="I149" s="83"/>
      <c r="J149" s="96">
        <f t="shared" si="17"/>
        <v>-5.3407859403963087E-2</v>
      </c>
      <c r="K149" s="119">
        <f t="shared" si="17"/>
        <v>-4.2443955050229132E-2</v>
      </c>
      <c r="L149" s="96">
        <v>3.1712992703839982E-2</v>
      </c>
      <c r="M149" s="90">
        <f>INDEX('Pace of change parameters'!$E$20:$I$20,1,$B$6)</f>
        <v>1.9900000000000001E-2</v>
      </c>
      <c r="N149" s="101">
        <f>IF(INDEX('Pace of change parameters'!$E$28:$I$28,1,$B$6)=1,(1+L149)*D149,D149)</f>
        <v>44282.153359841519</v>
      </c>
      <c r="O149" s="87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0.9940210220454746</v>
      </c>
      <c r="P149" s="51">
        <v>3.8228002063153577E-2</v>
      </c>
      <c r="Q149" s="51">
        <v>2.6340413266629614E-2</v>
      </c>
      <c r="R149" s="9">
        <f>IF(INDEX('Pace of change parameters'!$E$29:$I$29,1,$B$6)=1,D149*(1+P149),D149)</f>
        <v>44561.784076552613</v>
      </c>
      <c r="S149" s="96">
        <f>IF(P149&lt;INDEX('Pace of change parameters'!$E$22:$I$22,1,$B$6),INDEX('Pace of change parameters'!$E$22:$I$22,1,$B$6),P149)</f>
        <v>3.8228002063153577E-2</v>
      </c>
      <c r="T149" s="125">
        <v>2.6340413266629614E-2</v>
      </c>
      <c r="U149" s="110">
        <f t="shared" si="19"/>
        <v>44561.784076552613</v>
      </c>
      <c r="V149" s="124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5">
        <f>MIN(S149, S149+(INDEX('Pace of change parameters'!$E$25:$I$25,1,$B$6)-S149)*(1-V149))</f>
        <v>3.8228002063153577E-2</v>
      </c>
      <c r="X149" s="125">
        <v>2.6340413266629614E-2</v>
      </c>
      <c r="Y149" s="101">
        <f t="shared" si="20"/>
        <v>44561.784076552613</v>
      </c>
      <c r="Z149" s="90">
        <v>0</v>
      </c>
      <c r="AA149" s="92">
        <f t="shared" si="23"/>
        <v>46859.977244158406</v>
      </c>
      <c r="AB149" s="92">
        <f>IF(INDEX('Pace of change parameters'!$E$27:$I$27,1,$B$6)=1,MAX(AA149,Y149),Y149)</f>
        <v>44561.784076552613</v>
      </c>
      <c r="AC149" s="90">
        <f t="shared" si="21"/>
        <v>3.8228002063153577E-2</v>
      </c>
      <c r="AD149" s="136">
        <v>2.6340413266629614E-2</v>
      </c>
      <c r="AE149" s="50">
        <v>44562</v>
      </c>
      <c r="AF149" s="50">
        <v>140.44379675014187</v>
      </c>
      <c r="AG149" s="15">
        <f t="shared" si="22"/>
        <v>3.8233032781155973E-2</v>
      </c>
      <c r="AH149" s="15">
        <f t="shared" si="22"/>
        <v>2.6345386383501257E-2</v>
      </c>
      <c r="AI149" s="50"/>
      <c r="AJ149" s="50">
        <v>46859.977244158406</v>
      </c>
      <c r="AK149" s="50">
        <v>147.68621515629587</v>
      </c>
      <c r="AL149" s="15">
        <f t="shared" si="24"/>
        <v>-4.9039230902419462E-2</v>
      </c>
      <c r="AM149" s="52">
        <f t="shared" si="24"/>
        <v>-4.9039230902419462E-2</v>
      </c>
    </row>
    <row r="150" spans="1:39" x14ac:dyDescent="0.2">
      <c r="A150" s="178" t="s">
        <v>347</v>
      </c>
      <c r="B150" s="178" t="s">
        <v>348</v>
      </c>
      <c r="D150" s="61">
        <v>31890</v>
      </c>
      <c r="E150" s="66">
        <v>118.73164154207504</v>
      </c>
      <c r="F150" s="49"/>
      <c r="G150" s="81">
        <v>33483.847044754344</v>
      </c>
      <c r="H150" s="74">
        <v>123.29129007410565</v>
      </c>
      <c r="I150" s="83"/>
      <c r="J150" s="96">
        <f t="shared" si="17"/>
        <v>-4.760047561512315E-2</v>
      </c>
      <c r="K150" s="119">
        <f t="shared" si="17"/>
        <v>-3.6982730323366519E-2</v>
      </c>
      <c r="L150" s="96">
        <v>3.1270268617108687E-2</v>
      </c>
      <c r="M150" s="90">
        <f>INDEX('Pace of change parameters'!$E$20:$I$20,1,$B$6)</f>
        <v>1.9900000000000001E-2</v>
      </c>
      <c r="N150" s="101">
        <f>IF(INDEX('Pace of change parameters'!$E$28:$I$28,1,$B$6)=1,(1+L150)*D150,D150)</f>
        <v>32887.208866199595</v>
      </c>
      <c r="O150" s="87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0.93529817552007011</v>
      </c>
      <c r="P150" s="51">
        <v>3.7397766352795347E-2</v>
      </c>
      <c r="Q150" s="51">
        <v>2.5959939019678302E-2</v>
      </c>
      <c r="R150" s="9">
        <f>IF(INDEX('Pace of change parameters'!$E$29:$I$29,1,$B$6)=1,D150*(1+P150),D150)</f>
        <v>33082.614768990643</v>
      </c>
      <c r="S150" s="96">
        <f>IF(P150&lt;INDEX('Pace of change parameters'!$E$22:$I$22,1,$B$6),INDEX('Pace of change parameters'!$E$22:$I$22,1,$B$6),P150)</f>
        <v>3.7397766352795347E-2</v>
      </c>
      <c r="T150" s="125">
        <v>2.5959939019678302E-2</v>
      </c>
      <c r="U150" s="110">
        <f t="shared" si="19"/>
        <v>33082.614768990643</v>
      </c>
      <c r="V150" s="124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5">
        <f>MIN(S150, S150+(INDEX('Pace of change parameters'!$E$25:$I$25,1,$B$6)-S150)*(1-V150))</f>
        <v>3.7397766352795347E-2</v>
      </c>
      <c r="X150" s="125">
        <v>2.5959939019678302E-2</v>
      </c>
      <c r="Y150" s="101">
        <f t="shared" si="20"/>
        <v>33082.614768990643</v>
      </c>
      <c r="Z150" s="90">
        <v>0</v>
      </c>
      <c r="AA150" s="92">
        <f t="shared" si="23"/>
        <v>34604.333202022317</v>
      </c>
      <c r="AB150" s="92">
        <f>IF(INDEX('Pace of change parameters'!$E$27:$I$27,1,$B$6)=1,MAX(AA150,Y150),Y150)</f>
        <v>33082.614768990643</v>
      </c>
      <c r="AC150" s="90">
        <f t="shared" si="21"/>
        <v>3.7397766352795347E-2</v>
      </c>
      <c r="AD150" s="136">
        <v>2.5959939019678302E-2</v>
      </c>
      <c r="AE150" s="50">
        <v>33083</v>
      </c>
      <c r="AF150" s="50">
        <v>121.81532618010922</v>
      </c>
      <c r="AG150" s="15">
        <f t="shared" si="22"/>
        <v>3.7409846346817099E-2</v>
      </c>
      <c r="AH150" s="15">
        <f t="shared" si="22"/>
        <v>2.5971885825746055E-2</v>
      </c>
      <c r="AI150" s="50"/>
      <c r="AJ150" s="50">
        <v>34604.333202022317</v>
      </c>
      <c r="AK150" s="50">
        <v>127.41704610372493</v>
      </c>
      <c r="AL150" s="15">
        <f t="shared" si="24"/>
        <v>-4.3963661809076848E-2</v>
      </c>
      <c r="AM150" s="52">
        <f t="shared" si="24"/>
        <v>-4.3963661809076737E-2</v>
      </c>
    </row>
    <row r="151" spans="1:39" x14ac:dyDescent="0.2">
      <c r="A151" s="178" t="s">
        <v>349</v>
      </c>
      <c r="B151" s="178" t="s">
        <v>350</v>
      </c>
      <c r="D151" s="61">
        <v>34720</v>
      </c>
      <c r="E151" s="66">
        <v>125.99602611091292</v>
      </c>
      <c r="F151" s="49"/>
      <c r="G151" s="81">
        <v>36159.296447982924</v>
      </c>
      <c r="H151" s="74">
        <v>129.74394011976435</v>
      </c>
      <c r="I151" s="83"/>
      <c r="J151" s="96">
        <f t="shared" si="17"/>
        <v>-3.9804326670277668E-2</v>
      </c>
      <c r="K151" s="119">
        <f t="shared" si="17"/>
        <v>-2.888700624778151E-2</v>
      </c>
      <c r="L151" s="96">
        <v>3.1496152126255561E-2</v>
      </c>
      <c r="M151" s="90">
        <f>INDEX('Pace of change parameters'!$E$20:$I$20,1,$B$6)</f>
        <v>1.9900000000000001E-2</v>
      </c>
      <c r="N151" s="101">
        <f>IF(INDEX('Pace of change parameters'!$E$28:$I$28,1,$B$6)=1,(1+L151)*D151,D151)</f>
        <v>35813.546401823594</v>
      </c>
      <c r="O151" s="87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0.84824737900840341</v>
      </c>
      <c r="P151" s="51">
        <v>3.7054563860699163E-2</v>
      </c>
      <c r="Q151" s="51">
        <v>2.5395923679669918E-2</v>
      </c>
      <c r="R151" s="9">
        <f>IF(INDEX('Pace of change parameters'!$E$29:$I$29,1,$B$6)=1,D151*(1+P151),D151)</f>
        <v>36006.534457243477</v>
      </c>
      <c r="S151" s="96">
        <f>IF(P151&lt;INDEX('Pace of change parameters'!$E$22:$I$22,1,$B$6),INDEX('Pace of change parameters'!$E$22:$I$22,1,$B$6),P151)</f>
        <v>3.7054563860699163E-2</v>
      </c>
      <c r="T151" s="125">
        <v>2.5395923679669918E-2</v>
      </c>
      <c r="U151" s="110">
        <f t="shared" si="19"/>
        <v>36006.534457243477</v>
      </c>
      <c r="V151" s="124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5">
        <f>MIN(S151, S151+(INDEX('Pace of change parameters'!$E$25:$I$25,1,$B$6)-S151)*(1-V151))</f>
        <v>3.7054563860699163E-2</v>
      </c>
      <c r="X151" s="125">
        <v>2.5395923679669918E-2</v>
      </c>
      <c r="Y151" s="101">
        <f t="shared" si="20"/>
        <v>36006.534457243477</v>
      </c>
      <c r="Z151" s="90">
        <v>0</v>
      </c>
      <c r="AA151" s="92">
        <f t="shared" si="23"/>
        <v>37369.312461745038</v>
      </c>
      <c r="AB151" s="92">
        <f>IF(INDEX('Pace of change parameters'!$E$27:$I$27,1,$B$6)=1,MAX(AA151,Y151),Y151)</f>
        <v>36006.534457243477</v>
      </c>
      <c r="AC151" s="90">
        <f t="shared" si="21"/>
        <v>3.7054563860699163E-2</v>
      </c>
      <c r="AD151" s="136">
        <v>2.5395923679669918E-2</v>
      </c>
      <c r="AE151" s="50">
        <v>36007</v>
      </c>
      <c r="AF151" s="50">
        <v>129.19748199782677</v>
      </c>
      <c r="AG151" s="15">
        <f t="shared" si="22"/>
        <v>3.7067972350230516E-2</v>
      </c>
      <c r="AH151" s="15">
        <f t="shared" si="22"/>
        <v>2.5409181430021022E-2</v>
      </c>
      <c r="AI151" s="50"/>
      <c r="AJ151" s="50">
        <v>37369.312461745038</v>
      </c>
      <c r="AK151" s="50">
        <v>134.08562429659423</v>
      </c>
      <c r="AL151" s="15">
        <f t="shared" si="24"/>
        <v>-3.645537934741605E-2</v>
      </c>
      <c r="AM151" s="52">
        <f t="shared" si="24"/>
        <v>-3.6455379347416161E-2</v>
      </c>
    </row>
    <row r="152" spans="1:39" x14ac:dyDescent="0.2">
      <c r="A152" s="178" t="s">
        <v>351</v>
      </c>
      <c r="B152" s="178" t="s">
        <v>352</v>
      </c>
      <c r="D152" s="61">
        <v>40281</v>
      </c>
      <c r="E152" s="66">
        <v>126.46275778749322</v>
      </c>
      <c r="F152" s="49"/>
      <c r="G152" s="81">
        <v>42524.025288168741</v>
      </c>
      <c r="H152" s="74">
        <v>131.70447127660938</v>
      </c>
      <c r="I152" s="83"/>
      <c r="J152" s="96">
        <f t="shared" si="17"/>
        <v>-5.2747247537565767E-2</v>
      </c>
      <c r="K152" s="119">
        <f t="shared" si="17"/>
        <v>-3.9799054947097234E-2</v>
      </c>
      <c r="L152" s="96">
        <v>3.3841222750411237E-2</v>
      </c>
      <c r="M152" s="90">
        <f>INDEX('Pace of change parameters'!$E$20:$I$20,1,$B$6)</f>
        <v>1.9900000000000001E-2</v>
      </c>
      <c r="N152" s="101">
        <f>IF(INDEX('Pace of change parameters'!$E$28:$I$28,1,$B$6)=1,(1+L152)*D152,D152)</f>
        <v>41644.158293609318</v>
      </c>
      <c r="O152" s="87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0.96558123599029289</v>
      </c>
      <c r="P152" s="51">
        <v>4.0182886888253E-2</v>
      </c>
      <c r="Q152" s="51">
        <v>2.6156147570685739E-2</v>
      </c>
      <c r="R152" s="9">
        <f>IF(INDEX('Pace of change parameters'!$E$29:$I$29,1,$B$6)=1,D152*(1+P152),D152)</f>
        <v>41899.606866745722</v>
      </c>
      <c r="S152" s="96">
        <f>IF(P152&lt;INDEX('Pace of change parameters'!$E$22:$I$22,1,$B$6),INDEX('Pace of change parameters'!$E$22:$I$22,1,$B$6),P152)</f>
        <v>4.0182886888253E-2</v>
      </c>
      <c r="T152" s="125">
        <v>2.6156147570685739E-2</v>
      </c>
      <c r="U152" s="110">
        <f t="shared" si="19"/>
        <v>41899.606866745722</v>
      </c>
      <c r="V152" s="124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5">
        <f>MIN(S152, S152+(INDEX('Pace of change parameters'!$E$25:$I$25,1,$B$6)-S152)*(1-V152))</f>
        <v>4.0182886888253E-2</v>
      </c>
      <c r="X152" s="125">
        <v>2.6156147570685739E-2</v>
      </c>
      <c r="Y152" s="101">
        <f t="shared" si="20"/>
        <v>41899.606866745722</v>
      </c>
      <c r="Z152" s="90">
        <v>0</v>
      </c>
      <c r="AA152" s="92">
        <f t="shared" si="23"/>
        <v>43947.027299348068</v>
      </c>
      <c r="AB152" s="92">
        <f>IF(INDEX('Pace of change parameters'!$E$27:$I$27,1,$B$6)=1,MAX(AA152,Y152),Y152)</f>
        <v>41899.606866745722</v>
      </c>
      <c r="AC152" s="90">
        <f t="shared" si="21"/>
        <v>4.0182886888253E-2</v>
      </c>
      <c r="AD152" s="136">
        <v>2.6156147570685739E-2</v>
      </c>
      <c r="AE152" s="50">
        <v>41900</v>
      </c>
      <c r="AF152" s="50">
        <v>129.77175394600511</v>
      </c>
      <c r="AG152" s="15">
        <f t="shared" si="22"/>
        <v>4.0192646657232878E-2</v>
      </c>
      <c r="AH152" s="15">
        <f t="shared" si="22"/>
        <v>2.6165775730371932E-2</v>
      </c>
      <c r="AI152" s="50"/>
      <c r="AJ152" s="50">
        <v>43947.027299348068</v>
      </c>
      <c r="AK152" s="50">
        <v>136.11176165511617</v>
      </c>
      <c r="AL152" s="15">
        <f t="shared" si="24"/>
        <v>-4.6579425848410794E-2</v>
      </c>
      <c r="AM152" s="52">
        <f t="shared" si="24"/>
        <v>-4.6579425848410905E-2</v>
      </c>
    </row>
    <row r="153" spans="1:39" x14ac:dyDescent="0.2">
      <c r="A153" s="178" t="s">
        <v>353</v>
      </c>
      <c r="B153" s="178" t="s">
        <v>354</v>
      </c>
      <c r="D153" s="61">
        <v>39511</v>
      </c>
      <c r="E153" s="66">
        <v>123.55257610264529</v>
      </c>
      <c r="F153" s="49"/>
      <c r="G153" s="81">
        <v>41710.763187105345</v>
      </c>
      <c r="H153" s="74">
        <v>128.71893391270982</v>
      </c>
      <c r="I153" s="83"/>
      <c r="J153" s="96">
        <f t="shared" ref="J153:K216" si="25">D153/G153-1</f>
        <v>-5.2738502463685166E-2</v>
      </c>
      <c r="K153" s="119">
        <f t="shared" si="25"/>
        <v>-4.0136735544811675E-2</v>
      </c>
      <c r="L153" s="96">
        <v>3.3468103542671601E-2</v>
      </c>
      <c r="M153" s="90">
        <f>INDEX('Pace of change parameters'!$E$20:$I$20,1,$B$6)</f>
        <v>1.9900000000000001E-2</v>
      </c>
      <c r="N153" s="101">
        <f>IF(INDEX('Pace of change parameters'!$E$28:$I$28,1,$B$6)=1,(1+L153)*D153,D153)</f>
        <v>40833.3582390745</v>
      </c>
      <c r="O153" s="87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0.9692122101592654</v>
      </c>
      <c r="P153" s="51">
        <v>3.9831317541248357E-2</v>
      </c>
      <c r="Q153" s="51">
        <v>2.6179673204138165E-2</v>
      </c>
      <c r="R153" s="9">
        <f>IF(INDEX('Pace of change parameters'!$E$29:$I$29,1,$B$6)=1,D153*(1+P153),D153)</f>
        <v>41084.775187372266</v>
      </c>
      <c r="S153" s="96">
        <f>IF(P153&lt;INDEX('Pace of change parameters'!$E$22:$I$22,1,$B$6),INDEX('Pace of change parameters'!$E$22:$I$22,1,$B$6),P153)</f>
        <v>3.9831317541248357E-2</v>
      </c>
      <c r="T153" s="125">
        <v>2.6179673204138165E-2</v>
      </c>
      <c r="U153" s="110">
        <f t="shared" si="19"/>
        <v>41084.775187372266</v>
      </c>
      <c r="V153" s="124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5">
        <f>MIN(S153, S153+(INDEX('Pace of change parameters'!$E$25:$I$25,1,$B$6)-S153)*(1-V153))</f>
        <v>3.9831317541248357E-2</v>
      </c>
      <c r="X153" s="125">
        <v>2.6179673204138165E-2</v>
      </c>
      <c r="Y153" s="101">
        <f t="shared" si="20"/>
        <v>41084.775187372266</v>
      </c>
      <c r="Z153" s="90">
        <v>0</v>
      </c>
      <c r="AA153" s="92">
        <f t="shared" si="23"/>
        <v>43106.550615526176</v>
      </c>
      <c r="AB153" s="92">
        <f>IF(INDEX('Pace of change parameters'!$E$27:$I$27,1,$B$6)=1,MAX(AA153,Y153),Y153)</f>
        <v>41084.775187372266</v>
      </c>
      <c r="AC153" s="90">
        <f t="shared" si="21"/>
        <v>3.9831317541248357E-2</v>
      </c>
      <c r="AD153" s="136">
        <v>2.6179673204138165E-2</v>
      </c>
      <c r="AE153" s="50">
        <v>41085</v>
      </c>
      <c r="AF153" s="50">
        <v>126.78783593771712</v>
      </c>
      <c r="AG153" s="15">
        <f t="shared" si="22"/>
        <v>3.9837007415656434E-2</v>
      </c>
      <c r="AH153" s="15">
        <f t="shared" si="22"/>
        <v>2.6185288377832183E-2</v>
      </c>
      <c r="AI153" s="50"/>
      <c r="AJ153" s="50">
        <v>43106.550615526176</v>
      </c>
      <c r="AK153" s="50">
        <v>133.02631781142099</v>
      </c>
      <c r="AL153" s="15">
        <f t="shared" si="24"/>
        <v>-4.6896598931254974E-2</v>
      </c>
      <c r="AM153" s="52">
        <f t="shared" si="24"/>
        <v>-4.6896598931254974E-2</v>
      </c>
    </row>
    <row r="154" spans="1:39" x14ac:dyDescent="0.2">
      <c r="A154" s="178" t="s">
        <v>355</v>
      </c>
      <c r="B154" s="178" t="s">
        <v>356</v>
      </c>
      <c r="D154" s="61">
        <v>37165</v>
      </c>
      <c r="E154" s="66">
        <v>151.07787915578069</v>
      </c>
      <c r="F154" s="49"/>
      <c r="G154" s="81">
        <v>39370.403065467668</v>
      </c>
      <c r="H154" s="74">
        <v>157.9248918546167</v>
      </c>
      <c r="I154" s="83"/>
      <c r="J154" s="96">
        <f t="shared" si="25"/>
        <v>-5.6016776404355872E-2</v>
      </c>
      <c r="K154" s="119">
        <f t="shared" si="25"/>
        <v>-4.3356133529217633E-2</v>
      </c>
      <c r="L154" s="96">
        <v>3.3578833845340217E-2</v>
      </c>
      <c r="M154" s="90">
        <f>INDEX('Pace of change parameters'!$E$20:$I$20,1,$B$6)</f>
        <v>1.9900000000000001E-2</v>
      </c>
      <c r="N154" s="101">
        <f>IF(INDEX('Pace of change parameters'!$E$28:$I$28,1,$B$6)=1,(1+L154)*D154,D154)</f>
        <v>38412.95735986207</v>
      </c>
      <c r="O154" s="87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1</v>
      </c>
      <c r="P154" s="51">
        <v>4.0144883792411212E-2</v>
      </c>
      <c r="Q154" s="51">
        <v>2.6379151973442649E-2</v>
      </c>
      <c r="R154" s="9">
        <f>IF(INDEX('Pace of change parameters'!$E$29:$I$29,1,$B$6)=1,D154*(1+P154),D154)</f>
        <v>38656.984606144964</v>
      </c>
      <c r="S154" s="96">
        <f>IF(P154&lt;INDEX('Pace of change parameters'!$E$22:$I$22,1,$B$6),INDEX('Pace of change parameters'!$E$22:$I$22,1,$B$6),P154)</f>
        <v>4.0144883792411212E-2</v>
      </c>
      <c r="T154" s="125">
        <v>2.6379151973442649E-2</v>
      </c>
      <c r="U154" s="110">
        <f t="shared" si="19"/>
        <v>38656.984606144964</v>
      </c>
      <c r="V154" s="124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5">
        <f>MIN(S154, S154+(INDEX('Pace of change parameters'!$E$25:$I$25,1,$B$6)-S154)*(1-V154))</f>
        <v>4.0144883792411212E-2</v>
      </c>
      <c r="X154" s="125">
        <v>2.6379151973442649E-2</v>
      </c>
      <c r="Y154" s="101">
        <f t="shared" si="20"/>
        <v>38656.984606144964</v>
      </c>
      <c r="Z154" s="90">
        <v>0</v>
      </c>
      <c r="AA154" s="92">
        <f t="shared" si="23"/>
        <v>40687.873891981559</v>
      </c>
      <c r="AB154" s="92">
        <f>IF(INDEX('Pace of change parameters'!$E$27:$I$27,1,$B$6)=1,MAX(AA154,Y154),Y154)</f>
        <v>38656.984606144964</v>
      </c>
      <c r="AC154" s="90">
        <f t="shared" si="21"/>
        <v>4.0144883792411212E-2</v>
      </c>
      <c r="AD154" s="136">
        <v>2.6379151973442649E-2</v>
      </c>
      <c r="AE154" s="50">
        <v>38657</v>
      </c>
      <c r="AF154" s="50">
        <v>155.06324723859922</v>
      </c>
      <c r="AG154" s="15">
        <f t="shared" si="22"/>
        <v>4.0145297995425766E-2</v>
      </c>
      <c r="AH154" s="15">
        <f t="shared" si="22"/>
        <v>2.63795606947137E-2</v>
      </c>
      <c r="AI154" s="50"/>
      <c r="AJ154" s="50">
        <v>40687.873891981559</v>
      </c>
      <c r="AK154" s="50">
        <v>163.2096088399328</v>
      </c>
      <c r="AL154" s="15">
        <f t="shared" si="24"/>
        <v>-4.9913492589294228E-2</v>
      </c>
      <c r="AM154" s="52">
        <f t="shared" si="24"/>
        <v>-4.9913492589294117E-2</v>
      </c>
    </row>
    <row r="155" spans="1:39" x14ac:dyDescent="0.2">
      <c r="A155" s="178" t="s">
        <v>357</v>
      </c>
      <c r="B155" s="178" t="s">
        <v>358</v>
      </c>
      <c r="D155" s="61">
        <v>25916</v>
      </c>
      <c r="E155" s="66">
        <v>122.0932312830829</v>
      </c>
      <c r="F155" s="49"/>
      <c r="G155" s="81">
        <v>25876.682013910489</v>
      </c>
      <c r="H155" s="74">
        <v>120.25575959447721</v>
      </c>
      <c r="I155" s="83"/>
      <c r="J155" s="96">
        <f t="shared" si="25"/>
        <v>1.5194369227236049E-3</v>
      </c>
      <c r="K155" s="119">
        <f t="shared" si="25"/>
        <v>1.5279697993692443E-2</v>
      </c>
      <c r="L155" s="96">
        <v>3.3912798702542046E-2</v>
      </c>
      <c r="M155" s="90">
        <f>INDEX('Pace of change parameters'!$E$20:$I$20,1,$B$6)</f>
        <v>1.9900000000000001E-2</v>
      </c>
      <c r="N155" s="101">
        <f>IF(INDEX('Pace of change parameters'!$E$28:$I$28,1,$B$6)=1,(1+L155)*D155,D155)</f>
        <v>26794.884091175081</v>
      </c>
      <c r="O155" s="87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0.37333658071298453</v>
      </c>
      <c r="P155" s="51">
        <v>3.636493740551705E-2</v>
      </c>
      <c r="Q155" s="51">
        <v>2.2318904443684895E-2</v>
      </c>
      <c r="R155" s="9">
        <f>IF(INDEX('Pace of change parameters'!$E$29:$I$29,1,$B$6)=1,D155*(1+P155),D155)</f>
        <v>26858.433717801381</v>
      </c>
      <c r="S155" s="96">
        <f>IF(P155&lt;INDEX('Pace of change parameters'!$E$22:$I$22,1,$B$6),INDEX('Pace of change parameters'!$E$22:$I$22,1,$B$6),P155)</f>
        <v>3.636493740551705E-2</v>
      </c>
      <c r="T155" s="125">
        <v>2.2318904443684895E-2</v>
      </c>
      <c r="U155" s="110">
        <f t="shared" si="19"/>
        <v>26858.433717801381</v>
      </c>
      <c r="V155" s="124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5">
        <f>MIN(S155, S155+(INDEX('Pace of change parameters'!$E$25:$I$25,1,$B$6)-S155)*(1-V155))</f>
        <v>3.636493740551705E-2</v>
      </c>
      <c r="X155" s="125">
        <v>2.2318904443684895E-2</v>
      </c>
      <c r="Y155" s="101">
        <f t="shared" si="20"/>
        <v>26858.433717801381</v>
      </c>
      <c r="Z155" s="90">
        <v>0</v>
      </c>
      <c r="AA155" s="92">
        <f t="shared" si="23"/>
        <v>26742.605931011713</v>
      </c>
      <c r="AB155" s="92">
        <f>IF(INDEX('Pace of change parameters'!$E$27:$I$27,1,$B$6)=1,MAX(AA155,Y155),Y155)</f>
        <v>26858.433717801381</v>
      </c>
      <c r="AC155" s="90">
        <f t="shared" si="21"/>
        <v>3.636493740551705E-2</v>
      </c>
      <c r="AD155" s="136">
        <v>2.2318904443684895E-2</v>
      </c>
      <c r="AE155" s="50">
        <v>26858</v>
      </c>
      <c r="AF155" s="50">
        <v>124.81620284440696</v>
      </c>
      <c r="AG155" s="15">
        <f t="shared" si="22"/>
        <v>3.6348201883006581E-2</v>
      </c>
      <c r="AH155" s="15">
        <f t="shared" si="22"/>
        <v>2.2302395740601222E-2</v>
      </c>
      <c r="AI155" s="50"/>
      <c r="AJ155" s="50">
        <v>26742.605931011713</v>
      </c>
      <c r="AK155" s="50">
        <v>124.27993620050631</v>
      </c>
      <c r="AL155" s="15">
        <f t="shared" si="24"/>
        <v>4.314989694196969E-3</v>
      </c>
      <c r="AM155" s="52">
        <f t="shared" si="24"/>
        <v>4.314989694196969E-3</v>
      </c>
    </row>
    <row r="156" spans="1:39" x14ac:dyDescent="0.2">
      <c r="A156" s="178" t="s">
        <v>359</v>
      </c>
      <c r="B156" s="178" t="s">
        <v>360</v>
      </c>
      <c r="D156" s="61">
        <v>55318</v>
      </c>
      <c r="E156" s="66">
        <v>139.40709175891288</v>
      </c>
      <c r="F156" s="49"/>
      <c r="G156" s="81">
        <v>57763.253619872077</v>
      </c>
      <c r="H156" s="74">
        <v>144.16370336025011</v>
      </c>
      <c r="I156" s="83"/>
      <c r="J156" s="96">
        <f t="shared" si="25"/>
        <v>-4.2332338755773358E-2</v>
      </c>
      <c r="K156" s="119">
        <f t="shared" si="25"/>
        <v>-3.299451589038993E-2</v>
      </c>
      <c r="L156" s="96">
        <v>2.9844624764744809E-2</v>
      </c>
      <c r="M156" s="90">
        <f>INDEX('Pace of change parameters'!$E$20:$I$20,1,$B$6)</f>
        <v>1.9900000000000001E-2</v>
      </c>
      <c r="N156" s="101">
        <f>IF(INDEX('Pace of change parameters'!$E$28:$I$28,1,$B$6)=1,(1+L156)*D156,D156)</f>
        <v>56968.94495273615</v>
      </c>
      <c r="O156" s="87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0.89241414935903152</v>
      </c>
      <c r="P156" s="51">
        <v>3.5683090409165397E-2</v>
      </c>
      <c r="Q156" s="51">
        <v>2.5682086896947842E-2</v>
      </c>
      <c r="R156" s="9">
        <f>IF(INDEX('Pace of change parameters'!$E$29:$I$29,1,$B$6)=1,D156*(1+P156),D156)</f>
        <v>57291.917195254209</v>
      </c>
      <c r="S156" s="96">
        <f>IF(P156&lt;INDEX('Pace of change parameters'!$E$22:$I$22,1,$B$6),INDEX('Pace of change parameters'!$E$22:$I$22,1,$B$6),P156)</f>
        <v>3.5683090409165397E-2</v>
      </c>
      <c r="T156" s="125">
        <v>2.5682086896947842E-2</v>
      </c>
      <c r="U156" s="110">
        <f t="shared" si="19"/>
        <v>57291.917195254209</v>
      </c>
      <c r="V156" s="124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5">
        <f>MIN(S156, S156+(INDEX('Pace of change parameters'!$E$25:$I$25,1,$B$6)-S156)*(1-V156))</f>
        <v>3.5683090409165397E-2</v>
      </c>
      <c r="X156" s="125">
        <v>2.5682086896947842E-2</v>
      </c>
      <c r="Y156" s="101">
        <f t="shared" si="20"/>
        <v>57291.917195254209</v>
      </c>
      <c r="Z156" s="90">
        <v>0</v>
      </c>
      <c r="AA156" s="92">
        <f t="shared" si="23"/>
        <v>59696.213294228422</v>
      </c>
      <c r="AB156" s="92">
        <f>IF(INDEX('Pace of change parameters'!$E$27:$I$27,1,$B$6)=1,MAX(AA156,Y156),Y156)</f>
        <v>57291.917195254209</v>
      </c>
      <c r="AC156" s="90">
        <f t="shared" si="21"/>
        <v>3.5683090409165397E-2</v>
      </c>
      <c r="AD156" s="136">
        <v>2.5682086896947842E-2</v>
      </c>
      <c r="AE156" s="50">
        <v>57292</v>
      </c>
      <c r="AF156" s="50">
        <v>142.98756346498442</v>
      </c>
      <c r="AG156" s="15">
        <f t="shared" si="22"/>
        <v>3.5684587295274683E-2</v>
      </c>
      <c r="AH156" s="15">
        <f t="shared" si="22"/>
        <v>2.568356932847804E-2</v>
      </c>
      <c r="AI156" s="50"/>
      <c r="AJ156" s="50">
        <v>59696.213294228422</v>
      </c>
      <c r="AK156" s="50">
        <v>148.98792304384088</v>
      </c>
      <c r="AL156" s="15">
        <f t="shared" si="24"/>
        <v>-4.0274134012129537E-2</v>
      </c>
      <c r="AM156" s="52">
        <f t="shared" si="24"/>
        <v>-4.0274134012129315E-2</v>
      </c>
    </row>
    <row r="157" spans="1:39" x14ac:dyDescent="0.2">
      <c r="A157" s="178" t="s">
        <v>361</v>
      </c>
      <c r="B157" s="178" t="s">
        <v>362</v>
      </c>
      <c r="D157" s="61">
        <v>44841</v>
      </c>
      <c r="E157" s="66">
        <v>137.45332202202442</v>
      </c>
      <c r="F157" s="49"/>
      <c r="G157" s="81">
        <v>47421.922834183926</v>
      </c>
      <c r="H157" s="74">
        <v>143.49275865465407</v>
      </c>
      <c r="I157" s="83"/>
      <c r="J157" s="96">
        <f t="shared" si="25"/>
        <v>-5.4424677025611379E-2</v>
      </c>
      <c r="K157" s="119">
        <f t="shared" si="25"/>
        <v>-4.2088790328192349E-2</v>
      </c>
      <c r="L157" s="96">
        <v>3.32055194409282E-2</v>
      </c>
      <c r="M157" s="90">
        <f>INDEX('Pace of change parameters'!$E$20:$I$20,1,$B$6)</f>
        <v>1.9900000000000001E-2</v>
      </c>
      <c r="N157" s="101">
        <f>IF(INDEX('Pace of change parameters'!$E$28:$I$28,1,$B$6)=1,(1+L157)*D157,D157)</f>
        <v>46329.968697250661</v>
      </c>
      <c r="O157" s="87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0.99020204653970267</v>
      </c>
      <c r="P157" s="51">
        <v>3.970488720611387E-2</v>
      </c>
      <c r="Q157" s="51">
        <v>2.631566954394482E-2</v>
      </c>
      <c r="R157" s="9">
        <f>IF(INDEX('Pace of change parameters'!$E$29:$I$29,1,$B$6)=1,D157*(1+P157),D157)</f>
        <v>46621.40684720935</v>
      </c>
      <c r="S157" s="96">
        <f>IF(P157&lt;INDEX('Pace of change parameters'!$E$22:$I$22,1,$B$6),INDEX('Pace of change parameters'!$E$22:$I$22,1,$B$6),P157)</f>
        <v>3.970488720611387E-2</v>
      </c>
      <c r="T157" s="125">
        <v>2.631566954394482E-2</v>
      </c>
      <c r="U157" s="110">
        <f t="shared" si="19"/>
        <v>46621.40684720935</v>
      </c>
      <c r="V157" s="124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5">
        <f>MIN(S157, S157+(INDEX('Pace of change parameters'!$E$25:$I$25,1,$B$6)-S157)*(1-V157))</f>
        <v>3.970488720611387E-2</v>
      </c>
      <c r="X157" s="125">
        <v>2.631566954394482E-2</v>
      </c>
      <c r="Y157" s="101">
        <f t="shared" si="20"/>
        <v>46621.40684720935</v>
      </c>
      <c r="Z157" s="90">
        <v>0</v>
      </c>
      <c r="AA157" s="92">
        <f t="shared" si="23"/>
        <v>49008.825558226134</v>
      </c>
      <c r="AB157" s="92">
        <f>IF(INDEX('Pace of change parameters'!$E$27:$I$27,1,$B$6)=1,MAX(AA157,Y157),Y157)</f>
        <v>46621.40684720935</v>
      </c>
      <c r="AC157" s="90">
        <f t="shared" si="21"/>
        <v>3.970488720611387E-2</v>
      </c>
      <c r="AD157" s="136">
        <v>2.631566954394482E-2</v>
      </c>
      <c r="AE157" s="50">
        <v>46621</v>
      </c>
      <c r="AF157" s="50">
        <v>141.06926715372086</v>
      </c>
      <c r="AG157" s="15">
        <f t="shared" si="22"/>
        <v>3.9695814098704263E-2</v>
      </c>
      <c r="AH157" s="15">
        <f t="shared" si="22"/>
        <v>2.6306713279123484E-2</v>
      </c>
      <c r="AI157" s="50"/>
      <c r="AJ157" s="50">
        <v>49008.825558226134</v>
      </c>
      <c r="AK157" s="50">
        <v>148.29452619127656</v>
      </c>
      <c r="AL157" s="15">
        <f t="shared" si="24"/>
        <v>-4.8722358290125056E-2</v>
      </c>
      <c r="AM157" s="52">
        <f t="shared" si="24"/>
        <v>-4.8722358290124945E-2</v>
      </c>
    </row>
    <row r="158" spans="1:39" x14ac:dyDescent="0.2">
      <c r="A158" s="178" t="s">
        <v>363</v>
      </c>
      <c r="B158" s="178" t="s">
        <v>364</v>
      </c>
      <c r="D158" s="61">
        <v>29286</v>
      </c>
      <c r="E158" s="66">
        <v>127.65013926136346</v>
      </c>
      <c r="F158" s="49"/>
      <c r="G158" s="81">
        <v>28182.821289197211</v>
      </c>
      <c r="H158" s="74">
        <v>121.37441858624672</v>
      </c>
      <c r="I158" s="83"/>
      <c r="J158" s="96">
        <f t="shared" si="25"/>
        <v>3.9143657743933913E-2</v>
      </c>
      <c r="K158" s="119">
        <f t="shared" si="25"/>
        <v>5.1705464365683573E-2</v>
      </c>
      <c r="L158" s="96">
        <v>3.2229177470358694E-2</v>
      </c>
      <c r="M158" s="90">
        <f>INDEX('Pace of change parameters'!$E$20:$I$20,1,$B$6)</f>
        <v>1.9900000000000001E-2</v>
      </c>
      <c r="N158" s="101">
        <f>IF(INDEX('Pace of change parameters'!$E$28:$I$28,1,$B$6)=1,(1+L158)*D158,D158)</f>
        <v>30229.863691396924</v>
      </c>
      <c r="O158" s="87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1">
        <v>3.2229177470358694E-2</v>
      </c>
      <c r="Q158" s="51">
        <v>1.9900000000000029E-2</v>
      </c>
      <c r="R158" s="9">
        <f>IF(INDEX('Pace of change parameters'!$E$29:$I$29,1,$B$6)=1,D158*(1+P158),D158)</f>
        <v>30229.863691396924</v>
      </c>
      <c r="S158" s="96">
        <f>IF(P158&lt;INDEX('Pace of change parameters'!$E$22:$I$22,1,$B$6),INDEX('Pace of change parameters'!$E$22:$I$22,1,$B$6),P158)</f>
        <v>3.2229177470358694E-2</v>
      </c>
      <c r="T158" s="125">
        <v>1.9900000000000029E-2</v>
      </c>
      <c r="U158" s="110">
        <f t="shared" si="19"/>
        <v>30229.863691396924</v>
      </c>
      <c r="V158" s="124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5">
        <f>MIN(S158, S158+(INDEX('Pace of change parameters'!$E$25:$I$25,1,$B$6)-S158)*(1-V158))</f>
        <v>3.2229177470358694E-2</v>
      </c>
      <c r="X158" s="125">
        <v>1.9900000000000029E-2</v>
      </c>
      <c r="Y158" s="101">
        <f t="shared" si="20"/>
        <v>30229.863691396924</v>
      </c>
      <c r="Z158" s="90">
        <v>0</v>
      </c>
      <c r="AA158" s="92">
        <f t="shared" si="23"/>
        <v>29125.916659484115</v>
      </c>
      <c r="AB158" s="92">
        <f>IF(INDEX('Pace of change parameters'!$E$27:$I$27,1,$B$6)=1,MAX(AA158,Y158),Y158)</f>
        <v>30229.863691396924</v>
      </c>
      <c r="AC158" s="90">
        <f t="shared" si="21"/>
        <v>3.2229177470358694E-2</v>
      </c>
      <c r="AD158" s="136">
        <v>1.9900000000000029E-2</v>
      </c>
      <c r="AE158" s="50">
        <v>30230</v>
      </c>
      <c r="AF158" s="50">
        <v>130.19096407032407</v>
      </c>
      <c r="AG158" s="15">
        <f t="shared" si="22"/>
        <v>3.2233831865055018E-2</v>
      </c>
      <c r="AH158" s="15">
        <f t="shared" si="22"/>
        <v>1.9904598801559148E-2</v>
      </c>
      <c r="AI158" s="50"/>
      <c r="AJ158" s="50">
        <v>29125.916659484115</v>
      </c>
      <c r="AK158" s="50">
        <v>125.43602941879423</v>
      </c>
      <c r="AL158" s="15">
        <f t="shared" si="24"/>
        <v>3.7907247810391898E-2</v>
      </c>
      <c r="AM158" s="52">
        <f t="shared" si="24"/>
        <v>3.7907247810391898E-2</v>
      </c>
    </row>
    <row r="159" spans="1:39" x14ac:dyDescent="0.2">
      <c r="A159" s="178" t="s">
        <v>365</v>
      </c>
      <c r="B159" s="178" t="s">
        <v>366</v>
      </c>
      <c r="D159" s="61">
        <v>52985</v>
      </c>
      <c r="E159" s="66">
        <v>136.15087991463221</v>
      </c>
      <c r="F159" s="49"/>
      <c r="G159" s="81">
        <v>55582.79111398082</v>
      </c>
      <c r="H159" s="74">
        <v>140.93685838391286</v>
      </c>
      <c r="I159" s="83"/>
      <c r="J159" s="96">
        <f t="shared" si="25"/>
        <v>-4.67373275417865E-2</v>
      </c>
      <c r="K159" s="119">
        <f t="shared" si="25"/>
        <v>-3.3958316682805689E-2</v>
      </c>
      <c r="L159" s="96">
        <v>3.3572320915981058E-2</v>
      </c>
      <c r="M159" s="90">
        <f>INDEX('Pace of change parameters'!$E$20:$I$20,1,$B$6)</f>
        <v>1.9900000000000001E-2</v>
      </c>
      <c r="N159" s="101">
        <f>IF(INDEX('Pace of change parameters'!$E$28:$I$28,1,$B$6)=1,(1+L159)*D159,D159)</f>
        <v>54763.829423733259</v>
      </c>
      <c r="O159" s="87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0.9027775987398462</v>
      </c>
      <c r="P159" s="51">
        <v>3.9499966368071959E-2</v>
      </c>
      <c r="Q159" s="51">
        <v>2.5749233260455195E-2</v>
      </c>
      <c r="R159" s="9">
        <f>IF(INDEX('Pace of change parameters'!$E$29:$I$29,1,$B$6)=1,D159*(1+P159),D159)</f>
        <v>55077.905718012291</v>
      </c>
      <c r="S159" s="96">
        <f>IF(P159&lt;INDEX('Pace of change parameters'!$E$22:$I$22,1,$B$6),INDEX('Pace of change parameters'!$E$22:$I$22,1,$B$6),P159)</f>
        <v>3.9499966368071959E-2</v>
      </c>
      <c r="T159" s="125">
        <v>2.5749233260455195E-2</v>
      </c>
      <c r="U159" s="110">
        <f t="shared" si="19"/>
        <v>55077.905718012291</v>
      </c>
      <c r="V159" s="124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5">
        <f>MIN(S159, S159+(INDEX('Pace of change parameters'!$E$25:$I$25,1,$B$6)-S159)*(1-V159))</f>
        <v>3.9499966368071959E-2</v>
      </c>
      <c r="X159" s="125">
        <v>2.5749233260455195E-2</v>
      </c>
      <c r="Y159" s="101">
        <f t="shared" si="20"/>
        <v>55077.905718012291</v>
      </c>
      <c r="Z159" s="90">
        <v>0</v>
      </c>
      <c r="AA159" s="92">
        <f t="shared" si="23"/>
        <v>57442.784917628596</v>
      </c>
      <c r="AB159" s="92">
        <f>IF(INDEX('Pace of change parameters'!$E$27:$I$27,1,$B$6)=1,MAX(AA159,Y159),Y159)</f>
        <v>55077.905718012291</v>
      </c>
      <c r="AC159" s="90">
        <f t="shared" si="21"/>
        <v>3.9499966368071959E-2</v>
      </c>
      <c r="AD159" s="136">
        <v>2.5749233260455195E-2</v>
      </c>
      <c r="AE159" s="50">
        <v>55078</v>
      </c>
      <c r="AF159" s="50">
        <v>139.65689974350053</v>
      </c>
      <c r="AG159" s="15">
        <f t="shared" si="22"/>
        <v>3.9501745777106745E-2</v>
      </c>
      <c r="AH159" s="15">
        <f t="shared" si="22"/>
        <v>2.5750989131077429E-2</v>
      </c>
      <c r="AI159" s="50"/>
      <c r="AJ159" s="50">
        <v>57442.784917628596</v>
      </c>
      <c r="AK159" s="50">
        <v>145.65309659444281</v>
      </c>
      <c r="AL159" s="15">
        <f t="shared" si="24"/>
        <v>-4.1167657888099174E-2</v>
      </c>
      <c r="AM159" s="52">
        <f t="shared" si="24"/>
        <v>-4.1167657888099174E-2</v>
      </c>
    </row>
    <row r="160" spans="1:39" x14ac:dyDescent="0.2">
      <c r="A160" s="178" t="s">
        <v>367</v>
      </c>
      <c r="B160" s="178" t="s">
        <v>368</v>
      </c>
      <c r="D160" s="61">
        <v>38387</v>
      </c>
      <c r="E160" s="66">
        <v>121.01627926407427</v>
      </c>
      <c r="F160" s="49"/>
      <c r="G160" s="81">
        <v>40673.493603682044</v>
      </c>
      <c r="H160" s="74">
        <v>126.11196053723893</v>
      </c>
      <c r="I160" s="83"/>
      <c r="J160" s="96">
        <f t="shared" si="25"/>
        <v>-5.6215815291437266E-2</v>
      </c>
      <c r="K160" s="119">
        <f t="shared" si="25"/>
        <v>-4.0406011067126157E-2</v>
      </c>
      <c r="L160" s="96">
        <v>3.6984858582742364E-2</v>
      </c>
      <c r="M160" s="90">
        <f>INDEX('Pace of change parameters'!$E$20:$I$20,1,$B$6)</f>
        <v>1.9900000000000001E-2</v>
      </c>
      <c r="N160" s="101">
        <f>IF(INDEX('Pace of change parameters'!$E$28:$I$28,1,$B$6)=1,(1+L160)*D160,D160)</f>
        <v>39806.737766415732</v>
      </c>
      <c r="O160" s="87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0.97210764588307697</v>
      </c>
      <c r="P160" s="51">
        <v>4.3388799981300519E-2</v>
      </c>
      <c r="Q160" s="51">
        <v>2.6198433172222035E-2</v>
      </c>
      <c r="R160" s="9">
        <f>IF(INDEX('Pace of change parameters'!$E$29:$I$29,1,$B$6)=1,D160*(1+P160),D160)</f>
        <v>40052.565864882185</v>
      </c>
      <c r="S160" s="96">
        <f>IF(P160&lt;INDEX('Pace of change parameters'!$E$22:$I$22,1,$B$6),INDEX('Pace of change parameters'!$E$22:$I$22,1,$B$6),P160)</f>
        <v>4.3388799981300519E-2</v>
      </c>
      <c r="T160" s="125">
        <v>2.6198433172222035E-2</v>
      </c>
      <c r="U160" s="110">
        <f t="shared" si="19"/>
        <v>40052.565864882185</v>
      </c>
      <c r="V160" s="124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5">
        <f>MIN(S160, S160+(INDEX('Pace of change parameters'!$E$25:$I$25,1,$B$6)-S160)*(1-V160))</f>
        <v>4.3388799981300519E-2</v>
      </c>
      <c r="X160" s="125">
        <v>2.6198433172222035E-2</v>
      </c>
      <c r="Y160" s="101">
        <f t="shared" si="20"/>
        <v>40052.565864882185</v>
      </c>
      <c r="Z160" s="90">
        <v>0</v>
      </c>
      <c r="AA160" s="92">
        <f t="shared" si="23"/>
        <v>42034.570378693563</v>
      </c>
      <c r="AB160" s="92">
        <f>IF(INDEX('Pace of change parameters'!$E$27:$I$27,1,$B$6)=1,MAX(AA160,Y160),Y160)</f>
        <v>40052.565864882185</v>
      </c>
      <c r="AC160" s="90">
        <f t="shared" si="21"/>
        <v>4.3388799981300519E-2</v>
      </c>
      <c r="AD160" s="136">
        <v>2.6198433172222035E-2</v>
      </c>
      <c r="AE160" s="50">
        <v>40053</v>
      </c>
      <c r="AF160" s="50">
        <v>124.18806224554966</v>
      </c>
      <c r="AG160" s="15">
        <f t="shared" si="22"/>
        <v>4.3400109412040644E-2</v>
      </c>
      <c r="AH160" s="15">
        <f t="shared" si="22"/>
        <v>2.6209556274277013E-2</v>
      </c>
      <c r="AI160" s="50"/>
      <c r="AJ160" s="50">
        <v>42034.570378693563</v>
      </c>
      <c r="AK160" s="50">
        <v>130.33210602586908</v>
      </c>
      <c r="AL160" s="15">
        <f t="shared" si="24"/>
        <v>-4.7141444787978104E-2</v>
      </c>
      <c r="AM160" s="52">
        <f t="shared" si="24"/>
        <v>-4.7141444787978104E-2</v>
      </c>
    </row>
    <row r="161" spans="1:39" x14ac:dyDescent="0.2">
      <c r="A161" s="178" t="s">
        <v>369</v>
      </c>
      <c r="B161" s="178" t="s">
        <v>370</v>
      </c>
      <c r="D161" s="61">
        <v>25533</v>
      </c>
      <c r="E161" s="66">
        <v>117.16575492452819</v>
      </c>
      <c r="F161" s="49"/>
      <c r="G161" s="81">
        <v>26967.777772856356</v>
      </c>
      <c r="H161" s="74">
        <v>122.30288523548327</v>
      </c>
      <c r="I161" s="83"/>
      <c r="J161" s="96">
        <f t="shared" si="25"/>
        <v>-5.3203411305935977E-2</v>
      </c>
      <c r="K161" s="119">
        <f t="shared" si="25"/>
        <v>-4.2003345228234013E-2</v>
      </c>
      <c r="L161" s="96">
        <v>3.196483792723015E-2</v>
      </c>
      <c r="M161" s="90">
        <f>INDEX('Pace of change parameters'!$E$20:$I$20,1,$B$6)</f>
        <v>1.9900000000000001E-2</v>
      </c>
      <c r="N161" s="101">
        <f>IF(INDEX('Pace of change parameters'!$E$28:$I$28,1,$B$6)=1,(1+L161)*D161,D161)</f>
        <v>26349.158206795968</v>
      </c>
      <c r="O161" s="87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0.98928328202402172</v>
      </c>
      <c r="P161" s="51">
        <v>3.8450377965883353E-2</v>
      </c>
      <c r="Q161" s="51">
        <v>2.6309716729019827E-2</v>
      </c>
      <c r="R161" s="9">
        <f>IF(INDEX('Pace of change parameters'!$E$29:$I$29,1,$B$6)=1,D161*(1+P161),D161)</f>
        <v>26514.753500602899</v>
      </c>
      <c r="S161" s="96">
        <f>IF(P161&lt;INDEX('Pace of change parameters'!$E$22:$I$22,1,$B$6),INDEX('Pace of change parameters'!$E$22:$I$22,1,$B$6),P161)</f>
        <v>3.8450377965883353E-2</v>
      </c>
      <c r="T161" s="125">
        <v>2.6309716729019827E-2</v>
      </c>
      <c r="U161" s="110">
        <f t="shared" si="19"/>
        <v>26514.753500602899</v>
      </c>
      <c r="V161" s="124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5">
        <f>MIN(S161, S161+(INDEX('Pace of change parameters'!$E$25:$I$25,1,$B$6)-S161)*(1-V161))</f>
        <v>3.8450377965883353E-2</v>
      </c>
      <c r="X161" s="125">
        <v>2.6309716729019827E-2</v>
      </c>
      <c r="Y161" s="101">
        <f t="shared" si="20"/>
        <v>26514.753500602899</v>
      </c>
      <c r="Z161" s="90">
        <v>0</v>
      </c>
      <c r="AA161" s="92">
        <f t="shared" si="23"/>
        <v>27870.213554693986</v>
      </c>
      <c r="AB161" s="92">
        <f>IF(INDEX('Pace of change parameters'!$E$27:$I$27,1,$B$6)=1,MAX(AA161,Y161),Y161)</f>
        <v>26514.753500602899</v>
      </c>
      <c r="AC161" s="90">
        <f t="shared" si="21"/>
        <v>3.8450377965883353E-2</v>
      </c>
      <c r="AD161" s="136">
        <v>2.6309716729019827E-2</v>
      </c>
      <c r="AE161" s="50">
        <v>26515</v>
      </c>
      <c r="AF161" s="50">
        <v>120.24947065838136</v>
      </c>
      <c r="AG161" s="15">
        <f t="shared" ref="AG161:AH217" si="26">AE161/D161 - 1</f>
        <v>3.846003211530169E-2</v>
      </c>
      <c r="AH161" s="15">
        <f t="shared" si="26"/>
        <v>2.6319258010495838E-2</v>
      </c>
      <c r="AI161" s="50"/>
      <c r="AJ161" s="50">
        <v>27870.213554693986</v>
      </c>
      <c r="AK161" s="50">
        <v>126.39556579626614</v>
      </c>
      <c r="AL161" s="15">
        <f t="shared" ref="AL161:AM217" si="27">AE161/AJ161-1</f>
        <v>-4.8625876225686038E-2</v>
      </c>
      <c r="AM161" s="52">
        <f t="shared" si="27"/>
        <v>-4.8625876225685927E-2</v>
      </c>
    </row>
    <row r="162" spans="1:39" x14ac:dyDescent="0.2">
      <c r="A162" s="178" t="s">
        <v>371</v>
      </c>
      <c r="B162" s="178" t="s">
        <v>372</v>
      </c>
      <c r="D162" s="61">
        <v>44749</v>
      </c>
      <c r="E162" s="66">
        <v>137.63565206492854</v>
      </c>
      <c r="F162" s="49"/>
      <c r="G162" s="81">
        <v>47257.533866075435</v>
      </c>
      <c r="H162" s="74">
        <v>143.65425903332229</v>
      </c>
      <c r="I162" s="83"/>
      <c r="J162" s="96">
        <f t="shared" si="25"/>
        <v>-5.3082200039986094E-2</v>
      </c>
      <c r="K162" s="119">
        <f t="shared" si="25"/>
        <v>-4.1896474277157814E-2</v>
      </c>
      <c r="L162" s="96">
        <v>3.1947847982148225E-2</v>
      </c>
      <c r="M162" s="90">
        <f>INDEX('Pace of change parameters'!$E$20:$I$20,1,$B$6)</f>
        <v>1.9900000000000001E-2</v>
      </c>
      <c r="N162" s="101">
        <f>IF(INDEX('Pace of change parameters'!$E$28:$I$28,1,$B$6)=1,(1+L162)*D162,D162)</f>
        <v>46178.634249353148</v>
      </c>
      <c r="O162" s="87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0.9881341320124496</v>
      </c>
      <c r="P162" s="51">
        <v>3.842574777512664E-2</v>
      </c>
      <c r="Q162" s="51">
        <v>2.6302271211454675E-2</v>
      </c>
      <c r="R162" s="9">
        <f>IF(INDEX('Pace of change parameters'!$E$29:$I$29,1,$B$6)=1,D162*(1+P162),D162)</f>
        <v>46468.513787189142</v>
      </c>
      <c r="S162" s="96">
        <f>IF(P162&lt;INDEX('Pace of change parameters'!$E$22:$I$22,1,$B$6),INDEX('Pace of change parameters'!$E$22:$I$22,1,$B$6),P162)</f>
        <v>3.842574777512664E-2</v>
      </c>
      <c r="T162" s="125">
        <v>2.6302271211454675E-2</v>
      </c>
      <c r="U162" s="110">
        <f t="shared" si="19"/>
        <v>46468.513787189142</v>
      </c>
      <c r="V162" s="124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5">
        <f>MIN(S162, S162+(INDEX('Pace of change parameters'!$E$25:$I$25,1,$B$6)-S162)*(1-V162))</f>
        <v>3.842574777512664E-2</v>
      </c>
      <c r="X162" s="125">
        <v>2.6302271211454675E-2</v>
      </c>
      <c r="Y162" s="101">
        <f t="shared" si="20"/>
        <v>46468.513787189142</v>
      </c>
      <c r="Z162" s="90">
        <v>0</v>
      </c>
      <c r="AA162" s="92">
        <f t="shared" si="23"/>
        <v>48838.935562624385</v>
      </c>
      <c r="AB162" s="92">
        <f>IF(INDEX('Pace of change parameters'!$E$27:$I$27,1,$B$6)=1,MAX(AA162,Y162),Y162)</f>
        <v>46468.513787189142</v>
      </c>
      <c r="AC162" s="90">
        <f t="shared" si="21"/>
        <v>3.842574777512664E-2</v>
      </c>
      <c r="AD162" s="136">
        <v>2.6302271211454675E-2</v>
      </c>
      <c r="AE162" s="50">
        <v>46469</v>
      </c>
      <c r="AF162" s="50">
        <v>141.25726031191704</v>
      </c>
      <c r="AG162" s="15">
        <f t="shared" si="26"/>
        <v>3.8436613108672857E-2</v>
      </c>
      <c r="AH162" s="15">
        <f t="shared" si="26"/>
        <v>2.6313009693738731E-2</v>
      </c>
      <c r="AI162" s="50"/>
      <c r="AJ162" s="50">
        <v>48838.935562624385</v>
      </c>
      <c r="AK162" s="50">
        <v>148.46143093517347</v>
      </c>
      <c r="AL162" s="15">
        <f t="shared" si="27"/>
        <v>-4.8525536753058485E-2</v>
      </c>
      <c r="AM162" s="52">
        <f t="shared" si="27"/>
        <v>-4.8525536753058596E-2</v>
      </c>
    </row>
    <row r="163" spans="1:39" x14ac:dyDescent="0.2">
      <c r="A163" s="178" t="s">
        <v>373</v>
      </c>
      <c r="B163" s="178" t="s">
        <v>374</v>
      </c>
      <c r="D163" s="61">
        <v>26239</v>
      </c>
      <c r="E163" s="66">
        <v>132.24985639965658</v>
      </c>
      <c r="F163" s="49"/>
      <c r="G163" s="81">
        <v>25600.71540840992</v>
      </c>
      <c r="H163" s="74">
        <v>127.32691540790185</v>
      </c>
      <c r="I163" s="83"/>
      <c r="J163" s="96">
        <f t="shared" si="25"/>
        <v>2.4932295110018821E-2</v>
      </c>
      <c r="K163" s="119">
        <f t="shared" si="25"/>
        <v>3.866378900316314E-2</v>
      </c>
      <c r="L163" s="96">
        <v>3.3564073898768809E-2</v>
      </c>
      <c r="M163" s="90">
        <f>INDEX('Pace of change parameters'!$E$20:$I$20,1,$B$6)</f>
        <v>1.9900000000000001E-2</v>
      </c>
      <c r="N163" s="101">
        <f>IF(INDEX('Pace of change parameters'!$E$28:$I$28,1,$B$6)=1,(1+L163)*D163,D163)</f>
        <v>27119.687735029795</v>
      </c>
      <c r="O163" s="87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0.12189474190147163</v>
      </c>
      <c r="P163" s="51">
        <v>3.4364429432797383E-2</v>
      </c>
      <c r="Q163" s="51">
        <v>2.0689774557543172E-2</v>
      </c>
      <c r="R163" s="9">
        <f>IF(INDEX('Pace of change parameters'!$E$29:$I$29,1,$B$6)=1,D163*(1+P163),D163)</f>
        <v>27140.688263887172</v>
      </c>
      <c r="S163" s="96">
        <f>IF(P163&lt;INDEX('Pace of change parameters'!$E$22:$I$22,1,$B$6),INDEX('Pace of change parameters'!$E$22:$I$22,1,$B$6),P163)</f>
        <v>3.4364429432797383E-2</v>
      </c>
      <c r="T163" s="125">
        <v>2.0689774557543172E-2</v>
      </c>
      <c r="U163" s="110">
        <f t="shared" si="19"/>
        <v>27140.688263887172</v>
      </c>
      <c r="V163" s="124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5">
        <f>MIN(S163, S163+(INDEX('Pace of change parameters'!$E$25:$I$25,1,$B$6)-S163)*(1-V163))</f>
        <v>3.4364429432797383E-2</v>
      </c>
      <c r="X163" s="125">
        <v>2.0689774557543172E-2</v>
      </c>
      <c r="Y163" s="101">
        <f t="shared" si="20"/>
        <v>27140.688263887172</v>
      </c>
      <c r="Z163" s="90">
        <v>0</v>
      </c>
      <c r="AA163" s="92">
        <f t="shared" si="23"/>
        <v>26457.404521609478</v>
      </c>
      <c r="AB163" s="92">
        <f>IF(INDEX('Pace of change parameters'!$E$27:$I$27,1,$B$6)=1,MAX(AA163,Y163),Y163)</f>
        <v>27140.688263887172</v>
      </c>
      <c r="AC163" s="90">
        <f t="shared" si="21"/>
        <v>3.4364429432797383E-2</v>
      </c>
      <c r="AD163" s="136">
        <v>2.0689774557543172E-2</v>
      </c>
      <c r="AE163" s="50">
        <v>27141</v>
      </c>
      <c r="AF163" s="50">
        <v>134.98762655478873</v>
      </c>
      <c r="AG163" s="15">
        <f t="shared" si="26"/>
        <v>3.4376310072792515E-2</v>
      </c>
      <c r="AH163" s="15">
        <f t="shared" si="26"/>
        <v>2.070149813137534E-2</v>
      </c>
      <c r="AI163" s="50"/>
      <c r="AJ163" s="50">
        <v>26457.404521609478</v>
      </c>
      <c r="AK163" s="50">
        <v>131.58771751858808</v>
      </c>
      <c r="AL163" s="15">
        <f t="shared" si="27"/>
        <v>2.5837586518820732E-2</v>
      </c>
      <c r="AM163" s="52">
        <f t="shared" si="27"/>
        <v>2.5837586518820732E-2</v>
      </c>
    </row>
    <row r="164" spans="1:39" x14ac:dyDescent="0.2">
      <c r="A164" s="178" t="s">
        <v>375</v>
      </c>
      <c r="B164" s="178" t="s">
        <v>376</v>
      </c>
      <c r="D164" s="61">
        <v>45363</v>
      </c>
      <c r="E164" s="66">
        <v>144.55163570958038</v>
      </c>
      <c r="F164" s="49"/>
      <c r="G164" s="81">
        <v>47895.910213320254</v>
      </c>
      <c r="H164" s="74">
        <v>149.93983251019597</v>
      </c>
      <c r="I164" s="83"/>
      <c r="J164" s="96">
        <f t="shared" si="25"/>
        <v>-5.2883642925650731E-2</v>
      </c>
      <c r="K164" s="119">
        <f t="shared" si="25"/>
        <v>-3.5935726420457281E-2</v>
      </c>
      <c r="L164" s="96">
        <v>3.8150323642430539E-2</v>
      </c>
      <c r="M164" s="90">
        <f>INDEX('Pace of change parameters'!$E$20:$I$20,1,$B$6)</f>
        <v>1.9900000000000001E-2</v>
      </c>
      <c r="N164" s="101">
        <f>IF(INDEX('Pace of change parameters'!$E$28:$I$28,1,$B$6)=1,(1+L164)*D164,D164)</f>
        <v>47093.613131391576</v>
      </c>
      <c r="O164" s="87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0.92404006903717506</v>
      </c>
      <c r="P164" s="51">
        <v>4.4244452354357255E-2</v>
      </c>
      <c r="Q164" s="51">
        <v>2.5886996036842413E-2</v>
      </c>
      <c r="R164" s="9">
        <f>IF(INDEX('Pace of change parameters'!$E$29:$I$29,1,$B$6)=1,D164*(1+P164),D164)</f>
        <v>47370.06109215071</v>
      </c>
      <c r="S164" s="96">
        <f>IF(P164&lt;INDEX('Pace of change parameters'!$E$22:$I$22,1,$B$6),INDEX('Pace of change parameters'!$E$22:$I$22,1,$B$6),P164)</f>
        <v>4.4244452354357255E-2</v>
      </c>
      <c r="T164" s="125">
        <v>2.5886996036842413E-2</v>
      </c>
      <c r="U164" s="110">
        <f t="shared" si="19"/>
        <v>47370.06109215071</v>
      </c>
      <c r="V164" s="124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5">
        <f>MIN(S164, S164+(INDEX('Pace of change parameters'!$E$25:$I$25,1,$B$6)-S164)*(1-V164))</f>
        <v>4.4244452354357255E-2</v>
      </c>
      <c r="X164" s="125">
        <v>2.5886996036842413E-2</v>
      </c>
      <c r="Y164" s="101">
        <f t="shared" si="20"/>
        <v>47370.06109215071</v>
      </c>
      <c r="Z164" s="90">
        <v>0</v>
      </c>
      <c r="AA164" s="92">
        <f t="shared" si="23"/>
        <v>49498.674206120857</v>
      </c>
      <c r="AB164" s="92">
        <f>IF(INDEX('Pace of change parameters'!$E$27:$I$27,1,$B$6)=1,MAX(AA164,Y164),Y164)</f>
        <v>47370.06109215071</v>
      </c>
      <c r="AC164" s="90">
        <f t="shared" si="21"/>
        <v>4.4244452354357255E-2</v>
      </c>
      <c r="AD164" s="136">
        <v>2.5886996036842413E-2</v>
      </c>
      <c r="AE164" s="50">
        <v>47370</v>
      </c>
      <c r="AF164" s="50">
        <v>148.29345207918561</v>
      </c>
      <c r="AG164" s="15">
        <f t="shared" si="26"/>
        <v>4.4243105614708123E-2</v>
      </c>
      <c r="AH164" s="15">
        <f t="shared" si="26"/>
        <v>2.5885672972410623E-2</v>
      </c>
      <c r="AI164" s="50"/>
      <c r="AJ164" s="50">
        <v>49498.674206120857</v>
      </c>
      <c r="AK164" s="50">
        <v>154.95734159528402</v>
      </c>
      <c r="AL164" s="15">
        <f t="shared" si="27"/>
        <v>-4.3004671140416728E-2</v>
      </c>
      <c r="AM164" s="52">
        <f t="shared" si="27"/>
        <v>-4.3004671140416728E-2</v>
      </c>
    </row>
    <row r="165" spans="1:39" x14ac:dyDescent="0.2">
      <c r="A165" s="178" t="s">
        <v>377</v>
      </c>
      <c r="B165" s="178" t="s">
        <v>378</v>
      </c>
      <c r="D165" s="61">
        <v>40204</v>
      </c>
      <c r="E165" s="66">
        <v>130.1241049199449</v>
      </c>
      <c r="F165" s="49"/>
      <c r="G165" s="81">
        <v>42436.721899812575</v>
      </c>
      <c r="H165" s="74">
        <v>135.77933952190253</v>
      </c>
      <c r="I165" s="83"/>
      <c r="J165" s="96">
        <f t="shared" si="25"/>
        <v>-5.2612968199658106E-2</v>
      </c>
      <c r="K165" s="119">
        <f t="shared" si="25"/>
        <v>-4.1650184938816781E-2</v>
      </c>
      <c r="L165" s="96">
        <v>3.1701874284139953E-2</v>
      </c>
      <c r="M165" s="90">
        <f>INDEX('Pace of change parameters'!$E$20:$I$20,1,$B$6)</f>
        <v>1.9900000000000001E-2</v>
      </c>
      <c r="N165" s="101">
        <f>IF(INDEX('Pace of change parameters'!$E$28:$I$28,1,$B$6)=1,(1+L165)*D165,D165)</f>
        <v>41478.542153719565</v>
      </c>
      <c r="O165" s="87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0.98548585955716972</v>
      </c>
      <c r="P165" s="51">
        <v>3.8160872901970677E-2</v>
      </c>
      <c r="Q165" s="51">
        <v>2.628511265174982E-2</v>
      </c>
      <c r="R165" s="9">
        <f>IF(INDEX('Pace of change parameters'!$E$29:$I$29,1,$B$6)=1,D165*(1+P165),D165)</f>
        <v>41738.219734150829</v>
      </c>
      <c r="S165" s="96">
        <f>IF(P165&lt;INDEX('Pace of change parameters'!$E$22:$I$22,1,$B$6),INDEX('Pace of change parameters'!$E$22:$I$22,1,$B$6),P165)</f>
        <v>3.8160872901970677E-2</v>
      </c>
      <c r="T165" s="125">
        <v>2.628511265174982E-2</v>
      </c>
      <c r="U165" s="110">
        <f t="shared" si="19"/>
        <v>41738.219734150829</v>
      </c>
      <c r="V165" s="124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5">
        <f>MIN(S165, S165+(INDEX('Pace of change parameters'!$E$25:$I$25,1,$B$6)-S165)*(1-V165))</f>
        <v>3.8160872901970677E-2</v>
      </c>
      <c r="X165" s="125">
        <v>2.628511265174982E-2</v>
      </c>
      <c r="Y165" s="101">
        <f t="shared" si="20"/>
        <v>41738.219734150829</v>
      </c>
      <c r="Z165" s="90">
        <v>0</v>
      </c>
      <c r="AA165" s="92">
        <f t="shared" si="23"/>
        <v>43856.802435511359</v>
      </c>
      <c r="AB165" s="92">
        <f>IF(INDEX('Pace of change parameters'!$E$27:$I$27,1,$B$6)=1,MAX(AA165,Y165),Y165)</f>
        <v>41738.219734150829</v>
      </c>
      <c r="AC165" s="90">
        <f t="shared" si="21"/>
        <v>3.8160872901970677E-2</v>
      </c>
      <c r="AD165" s="136">
        <v>2.628511265174982E-2</v>
      </c>
      <c r="AE165" s="50">
        <v>41738</v>
      </c>
      <c r="AF165" s="50">
        <v>133.54372862127687</v>
      </c>
      <c r="AG165" s="15">
        <f t="shared" si="26"/>
        <v>3.815540742214707E-2</v>
      </c>
      <c r="AH165" s="15">
        <f t="shared" si="26"/>
        <v>2.6279709692802911E-2</v>
      </c>
      <c r="AI165" s="50"/>
      <c r="AJ165" s="50">
        <v>43856.802435511359</v>
      </c>
      <c r="AK165" s="50">
        <v>140.32298918599079</v>
      </c>
      <c r="AL165" s="15">
        <f t="shared" si="27"/>
        <v>-4.8311831183473153E-2</v>
      </c>
      <c r="AM165" s="52">
        <f t="shared" si="27"/>
        <v>-4.8311831183473153E-2</v>
      </c>
    </row>
    <row r="166" spans="1:39" x14ac:dyDescent="0.2">
      <c r="A166" s="178" t="s">
        <v>379</v>
      </c>
      <c r="B166" s="178" t="s">
        <v>380</v>
      </c>
      <c r="D166" s="61">
        <v>48905</v>
      </c>
      <c r="E166" s="66">
        <v>123.96344821045558</v>
      </c>
      <c r="F166" s="49"/>
      <c r="G166" s="81">
        <v>51470.166446866649</v>
      </c>
      <c r="H166" s="74">
        <v>129.31998301367162</v>
      </c>
      <c r="I166" s="83"/>
      <c r="J166" s="96">
        <f t="shared" si="25"/>
        <v>-4.9837927948313654E-2</v>
      </c>
      <c r="K166" s="119">
        <f t="shared" si="25"/>
        <v>-4.1420781834233256E-2</v>
      </c>
      <c r="L166" s="96">
        <v>2.8934929486517769E-2</v>
      </c>
      <c r="M166" s="90">
        <f>INDEX('Pace of change parameters'!$E$20:$I$20,1,$B$6)</f>
        <v>1.9900000000000001E-2</v>
      </c>
      <c r="N166" s="101">
        <f>IF(INDEX('Pace of change parameters'!$E$28:$I$28,1,$B$6)=1,(1+L166)*D166,D166)</f>
        <v>50320.062726538148</v>
      </c>
      <c r="O166" s="87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0.98301915950788454</v>
      </c>
      <c r="P166" s="51">
        <v>3.5360481864157078E-2</v>
      </c>
      <c r="Q166" s="51">
        <v>2.6269130527257545E-2</v>
      </c>
      <c r="R166" s="9">
        <f>IF(INDEX('Pace of change parameters'!$E$29:$I$29,1,$B$6)=1,D166*(1+P166),D166)</f>
        <v>50634.304365566604</v>
      </c>
      <c r="S166" s="96">
        <f>IF(P166&lt;INDEX('Pace of change parameters'!$E$22:$I$22,1,$B$6),INDEX('Pace of change parameters'!$E$22:$I$22,1,$B$6),P166)</f>
        <v>3.5360481864157078E-2</v>
      </c>
      <c r="T166" s="125">
        <v>2.6269130527257545E-2</v>
      </c>
      <c r="U166" s="110">
        <f t="shared" si="19"/>
        <v>50634.304365566604</v>
      </c>
      <c r="V166" s="124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5">
        <f>MIN(S166, S166+(INDEX('Pace of change parameters'!$E$25:$I$25,1,$B$6)-S166)*(1-V166))</f>
        <v>3.5360481864157078E-2</v>
      </c>
      <c r="X166" s="125">
        <v>2.6269130527257545E-2</v>
      </c>
      <c r="Y166" s="101">
        <f t="shared" si="20"/>
        <v>50634.304365566604</v>
      </c>
      <c r="Z166" s="90">
        <v>0</v>
      </c>
      <c r="AA166" s="92">
        <f t="shared" si="23"/>
        <v>53192.537503540909</v>
      </c>
      <c r="AB166" s="92">
        <f>IF(INDEX('Pace of change parameters'!$E$27:$I$27,1,$B$6)=1,MAX(AA166,Y166),Y166)</f>
        <v>50634.304365566604</v>
      </c>
      <c r="AC166" s="90">
        <f t="shared" si="21"/>
        <v>3.5360481864157078E-2</v>
      </c>
      <c r="AD166" s="136">
        <v>2.6269130527257545E-2</v>
      </c>
      <c r="AE166" s="50">
        <v>50634</v>
      </c>
      <c r="AF166" s="50">
        <v>127.219095486583</v>
      </c>
      <c r="AG166" s="15">
        <f t="shared" si="26"/>
        <v>3.5354258255801962E-2</v>
      </c>
      <c r="AH166" s="15">
        <f t="shared" si="26"/>
        <v>2.6262961567511622E-2</v>
      </c>
      <c r="AI166" s="50"/>
      <c r="AJ166" s="50">
        <v>53192.537503540909</v>
      </c>
      <c r="AK166" s="50">
        <v>133.64748010895087</v>
      </c>
      <c r="AL166" s="15">
        <f t="shared" si="27"/>
        <v>-4.8099557261591319E-2</v>
      </c>
      <c r="AM166" s="52">
        <f t="shared" si="27"/>
        <v>-4.8099557261591319E-2</v>
      </c>
    </row>
    <row r="167" spans="1:39" x14ac:dyDescent="0.2">
      <c r="A167" s="178" t="s">
        <v>381</v>
      </c>
      <c r="B167" s="178" t="s">
        <v>382</v>
      </c>
      <c r="D167" s="61">
        <v>37256</v>
      </c>
      <c r="E167" s="66">
        <v>150.4746578920836</v>
      </c>
      <c r="F167" s="49"/>
      <c r="G167" s="81">
        <v>35185.35371367116</v>
      </c>
      <c r="H167" s="74">
        <v>141.57669573098059</v>
      </c>
      <c r="I167" s="83"/>
      <c r="J167" s="96">
        <f t="shared" si="25"/>
        <v>5.884966520954138E-2</v>
      </c>
      <c r="K167" s="119">
        <f t="shared" si="25"/>
        <v>6.2849059410247987E-2</v>
      </c>
      <c r="L167" s="96">
        <v>2.375227693724935E-2</v>
      </c>
      <c r="M167" s="90">
        <f>INDEX('Pace of change parameters'!$E$20:$I$20,1,$B$6)</f>
        <v>1.9900000000000001E-2</v>
      </c>
      <c r="N167" s="101">
        <f>IF(INDEX('Pace of change parameters'!$E$28:$I$28,1,$B$6)=1,(1+L167)*D167,D167)</f>
        <v>38140.914829574162</v>
      </c>
      <c r="O167" s="87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1">
        <v>2.375227693724935E-2</v>
      </c>
      <c r="Q167" s="51">
        <v>1.9900000000000029E-2</v>
      </c>
      <c r="R167" s="9">
        <f>IF(INDEX('Pace of change parameters'!$E$29:$I$29,1,$B$6)=1,D167*(1+P167),D167)</f>
        <v>38140.914829574162</v>
      </c>
      <c r="S167" s="96">
        <f>IF(P167&lt;INDEX('Pace of change parameters'!$E$22:$I$22,1,$B$6),INDEX('Pace of change parameters'!$E$22:$I$22,1,$B$6),P167)</f>
        <v>2.375227693724935E-2</v>
      </c>
      <c r="T167" s="125">
        <v>1.9900000000000029E-2</v>
      </c>
      <c r="U167" s="110">
        <f t="shared" si="19"/>
        <v>38140.914829574162</v>
      </c>
      <c r="V167" s="124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0.82300669580917252</v>
      </c>
      <c r="W167" s="125">
        <f>MIN(S167, S167+(INDEX('Pace of change parameters'!$E$25:$I$25,1,$B$6)-S167)*(1-V167))</f>
        <v>2.1318216001978276E-2</v>
      </c>
      <c r="X167" s="125">
        <v>1.7475098191420013E-2</v>
      </c>
      <c r="Y167" s="101">
        <f t="shared" si="20"/>
        <v>38050.2314553697</v>
      </c>
      <c r="Z167" s="90">
        <v>0</v>
      </c>
      <c r="AA167" s="92">
        <f t="shared" si="23"/>
        <v>36362.778210983284</v>
      </c>
      <c r="AB167" s="92">
        <f>IF(INDEX('Pace of change parameters'!$E$27:$I$27,1,$B$6)=1,MAX(AA167,Y167),Y167)</f>
        <v>38050.2314553697</v>
      </c>
      <c r="AC167" s="90">
        <f t="shared" si="21"/>
        <v>2.1318216001978252E-2</v>
      </c>
      <c r="AD167" s="136">
        <v>1.7475098191420013E-2</v>
      </c>
      <c r="AE167" s="50">
        <v>38050</v>
      </c>
      <c r="AF167" s="50">
        <v>153.10328599796657</v>
      </c>
      <c r="AG167" s="15">
        <f t="shared" si="26"/>
        <v>2.1312003435688176E-2</v>
      </c>
      <c r="AH167" s="15">
        <f t="shared" si="26"/>
        <v>1.7468909002392508E-2</v>
      </c>
      <c r="AI167" s="50"/>
      <c r="AJ167" s="50">
        <v>36362.778210983284</v>
      </c>
      <c r="AK167" s="50">
        <v>146.31434512790543</v>
      </c>
      <c r="AL167" s="15">
        <f t="shared" si="27"/>
        <v>4.6399694193528296E-2</v>
      </c>
      <c r="AM167" s="52">
        <f t="shared" si="27"/>
        <v>4.6399694193528074E-2</v>
      </c>
    </row>
    <row r="168" spans="1:39" x14ac:dyDescent="0.2">
      <c r="A168" s="178" t="s">
        <v>383</v>
      </c>
      <c r="B168" s="178" t="s">
        <v>384</v>
      </c>
      <c r="D168" s="61">
        <v>16789</v>
      </c>
      <c r="E168" s="66">
        <v>127.32246934857841</v>
      </c>
      <c r="F168" s="49"/>
      <c r="G168" s="81">
        <v>16286.158313601822</v>
      </c>
      <c r="H168" s="74">
        <v>122.24944517891446</v>
      </c>
      <c r="I168" s="83"/>
      <c r="J168" s="96">
        <f t="shared" si="25"/>
        <v>3.0875402087809478E-2</v>
      </c>
      <c r="K168" s="119">
        <f t="shared" si="25"/>
        <v>4.1497318554202689E-2</v>
      </c>
      <c r="L168" s="96">
        <v>3.0408828304695268E-2</v>
      </c>
      <c r="M168" s="90">
        <f>INDEX('Pace of change parameters'!$E$20:$I$20,1,$B$6)</f>
        <v>1.9900000000000001E-2</v>
      </c>
      <c r="N168" s="101">
        <f>IF(INDEX('Pace of change parameters'!$E$28:$I$28,1,$B$6)=1,(1+L168)*D168,D168)</f>
        <v>17299.53381840753</v>
      </c>
      <c r="O168" s="87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9.1426682212874338E-2</v>
      </c>
      <c r="P168" s="51">
        <v>3.1007299298014601E-2</v>
      </c>
      <c r="Q168" s="51">
        <v>2.0492367368484921E-2</v>
      </c>
      <c r="R168" s="9">
        <f>IF(INDEX('Pace of change parameters'!$E$29:$I$29,1,$B$6)=1,D168*(1+P168),D168)</f>
        <v>17309.581547914368</v>
      </c>
      <c r="S168" s="96">
        <f>IF(P168&lt;INDEX('Pace of change parameters'!$E$22:$I$22,1,$B$6),INDEX('Pace of change parameters'!$E$22:$I$22,1,$B$6),P168)</f>
        <v>3.1007299298014601E-2</v>
      </c>
      <c r="T168" s="125">
        <v>2.0492367368484921E-2</v>
      </c>
      <c r="U168" s="110">
        <f t="shared" si="19"/>
        <v>17309.581547914368</v>
      </c>
      <c r="V168" s="124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5">
        <f>MIN(S168, S168+(INDEX('Pace of change parameters'!$E$25:$I$25,1,$B$6)-S168)*(1-V168))</f>
        <v>3.1007299298014601E-2</v>
      </c>
      <c r="X168" s="125">
        <v>2.0492367368484921E-2</v>
      </c>
      <c r="Y168" s="101">
        <f t="shared" si="20"/>
        <v>17309.581547914368</v>
      </c>
      <c r="Z168" s="90">
        <v>0</v>
      </c>
      <c r="AA168" s="92">
        <f t="shared" si="23"/>
        <v>16831.149900771445</v>
      </c>
      <c r="AB168" s="92">
        <f>IF(INDEX('Pace of change parameters'!$E$27:$I$27,1,$B$6)=1,MAX(AA168,Y168),Y168)</f>
        <v>17309.581547914368</v>
      </c>
      <c r="AC168" s="90">
        <f t="shared" si="21"/>
        <v>3.1007299298014601E-2</v>
      </c>
      <c r="AD168" s="136">
        <v>2.0492367368484921E-2</v>
      </c>
      <c r="AE168" s="50">
        <v>17310</v>
      </c>
      <c r="AF168" s="50">
        <v>129.93474920845267</v>
      </c>
      <c r="AG168" s="15">
        <f t="shared" si="26"/>
        <v>3.1032223479659393E-2</v>
      </c>
      <c r="AH168" s="15">
        <f t="shared" si="26"/>
        <v>2.05170373559318E-2</v>
      </c>
      <c r="AI168" s="50"/>
      <c r="AJ168" s="50">
        <v>16831.149900771445</v>
      </c>
      <c r="AK168" s="50">
        <v>126.3403374492554</v>
      </c>
      <c r="AL168" s="15">
        <f t="shared" si="27"/>
        <v>2.8450230795378229E-2</v>
      </c>
      <c r="AM168" s="52">
        <f t="shared" si="27"/>
        <v>2.8450230795378229E-2</v>
      </c>
    </row>
    <row r="169" spans="1:39" x14ac:dyDescent="0.2">
      <c r="A169" s="178" t="s">
        <v>385</v>
      </c>
      <c r="B169" s="178" t="s">
        <v>386</v>
      </c>
      <c r="D169" s="61">
        <v>27048</v>
      </c>
      <c r="E169" s="66">
        <v>126.37181789109017</v>
      </c>
      <c r="F169" s="49"/>
      <c r="G169" s="81">
        <v>27072.048880728296</v>
      </c>
      <c r="H169" s="74">
        <v>125.24605208780365</v>
      </c>
      <c r="I169" s="83"/>
      <c r="J169" s="96">
        <f t="shared" si="25"/>
        <v>-8.8832880120193192E-4</v>
      </c>
      <c r="K169" s="119">
        <f t="shared" si="25"/>
        <v>8.9884334437728697E-3</v>
      </c>
      <c r="L169" s="96">
        <v>2.9982266181079797E-2</v>
      </c>
      <c r="M169" s="90">
        <f>INDEX('Pace of change parameters'!$E$20:$I$20,1,$B$6)</f>
        <v>1.9900000000000001E-2</v>
      </c>
      <c r="N169" s="101">
        <f>IF(INDEX('Pace of change parameters'!$E$28:$I$28,1,$B$6)=1,(1+L169)*D169,D169)</f>
        <v>27858.960335665848</v>
      </c>
      <c r="O169" s="87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0.44098458662609819</v>
      </c>
      <c r="P169" s="51">
        <v>3.2867717372530691E-2</v>
      </c>
      <c r="Q169" s="51">
        <v>2.2757206154696341E-2</v>
      </c>
      <c r="R169" s="9">
        <f>IF(INDEX('Pace of change parameters'!$E$29:$I$29,1,$B$6)=1,D169*(1+P169),D169)</f>
        <v>27937.006019492212</v>
      </c>
      <c r="S169" s="96">
        <f>IF(P169&lt;INDEX('Pace of change parameters'!$E$22:$I$22,1,$B$6),INDEX('Pace of change parameters'!$E$22:$I$22,1,$B$6),P169)</f>
        <v>3.2867717372530691E-2</v>
      </c>
      <c r="T169" s="125">
        <v>2.2757206154696341E-2</v>
      </c>
      <c r="U169" s="110">
        <f t="shared" si="19"/>
        <v>27937.006019492212</v>
      </c>
      <c r="V169" s="124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5">
        <f>MIN(S169, S169+(INDEX('Pace of change parameters'!$E$25:$I$25,1,$B$6)-S169)*(1-V169))</f>
        <v>3.2867717372530691E-2</v>
      </c>
      <c r="X169" s="125">
        <v>2.2757206154696341E-2</v>
      </c>
      <c r="Y169" s="101">
        <f t="shared" si="20"/>
        <v>27937.006019492212</v>
      </c>
      <c r="Z169" s="90">
        <v>0</v>
      </c>
      <c r="AA169" s="92">
        <f t="shared" si="23"/>
        <v>27977.973937045568</v>
      </c>
      <c r="AB169" s="92">
        <f>IF(INDEX('Pace of change parameters'!$E$27:$I$27,1,$B$6)=1,MAX(AA169,Y169),Y169)</f>
        <v>27937.006019492212</v>
      </c>
      <c r="AC169" s="90">
        <f t="shared" si="21"/>
        <v>3.2867717372530691E-2</v>
      </c>
      <c r="AD169" s="136">
        <v>2.2757206154696341E-2</v>
      </c>
      <c r="AE169" s="50">
        <v>27937</v>
      </c>
      <c r="AF169" s="50">
        <v>129.24765955441936</v>
      </c>
      <c r="AG169" s="15">
        <f t="shared" si="26"/>
        <v>3.286749482401663E-2</v>
      </c>
      <c r="AH169" s="15">
        <f t="shared" si="26"/>
        <v>2.2756985784660122E-2</v>
      </c>
      <c r="AI169" s="50"/>
      <c r="AJ169" s="50">
        <v>27977.973937045568</v>
      </c>
      <c r="AK169" s="50">
        <v>129.43722126347436</v>
      </c>
      <c r="AL169" s="15">
        <f t="shared" si="27"/>
        <v>-1.4645069417023038E-3</v>
      </c>
      <c r="AM169" s="52">
        <f t="shared" si="27"/>
        <v>-1.4645069417021928E-3</v>
      </c>
    </row>
    <row r="170" spans="1:39" x14ac:dyDescent="0.2">
      <c r="A170" s="178" t="s">
        <v>387</v>
      </c>
      <c r="B170" s="178" t="s">
        <v>388</v>
      </c>
      <c r="D170" s="61">
        <v>16990</v>
      </c>
      <c r="E170" s="66">
        <v>117.89545919434167</v>
      </c>
      <c r="F170" s="49"/>
      <c r="G170" s="81">
        <v>17840.950192134678</v>
      </c>
      <c r="H170" s="74">
        <v>122.65044680463789</v>
      </c>
      <c r="I170" s="83"/>
      <c r="J170" s="96">
        <f t="shared" si="25"/>
        <v>-4.7696461397545242E-2</v>
      </c>
      <c r="K170" s="119">
        <f t="shared" si="25"/>
        <v>-3.8768612216065867E-2</v>
      </c>
      <c r="L170" s="96">
        <v>2.9461566256021143E-2</v>
      </c>
      <c r="M170" s="90">
        <f>INDEX('Pace of change parameters'!$E$20:$I$20,1,$B$6)</f>
        <v>1.9900000000000001E-2</v>
      </c>
      <c r="N170" s="101">
        <f>IF(INDEX('Pace of change parameters'!$E$28:$I$28,1,$B$6)=1,(1+L170)*D170,D170)</f>
        <v>17490.5520106898</v>
      </c>
      <c r="O170" s="87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0.95450120662436422</v>
      </c>
      <c r="P170" s="51">
        <v>3.5703903015130489E-2</v>
      </c>
      <c r="Q170" s="51">
        <v>2.6084358376553762E-2</v>
      </c>
      <c r="R170" s="9">
        <f>IF(INDEX('Pace of change parameters'!$E$29:$I$29,1,$B$6)=1,D170*(1+P170),D170)</f>
        <v>17596.609312227069</v>
      </c>
      <c r="S170" s="96">
        <f>IF(P170&lt;INDEX('Pace of change parameters'!$E$22:$I$22,1,$B$6),INDEX('Pace of change parameters'!$E$22:$I$22,1,$B$6),P170)</f>
        <v>3.5703903015130489E-2</v>
      </c>
      <c r="T170" s="125">
        <v>2.6084358376553762E-2</v>
      </c>
      <c r="U170" s="110">
        <f t="shared" si="19"/>
        <v>17596.609312227069</v>
      </c>
      <c r="V170" s="124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5">
        <f>MIN(S170, S170+(INDEX('Pace of change parameters'!$E$25:$I$25,1,$B$6)-S170)*(1-V170))</f>
        <v>3.5703903015130489E-2</v>
      </c>
      <c r="X170" s="125">
        <v>2.6084358376553762E-2</v>
      </c>
      <c r="Y170" s="101">
        <f t="shared" si="20"/>
        <v>17596.609312227069</v>
      </c>
      <c r="Z170" s="90">
        <v>0</v>
      </c>
      <c r="AA170" s="92">
        <f t="shared" si="23"/>
        <v>18437.970531406776</v>
      </c>
      <c r="AB170" s="92">
        <f>IF(INDEX('Pace of change parameters'!$E$27:$I$27,1,$B$6)=1,MAX(AA170,Y170),Y170)</f>
        <v>17596.609312227069</v>
      </c>
      <c r="AC170" s="90">
        <f t="shared" si="21"/>
        <v>3.5703903015130489E-2</v>
      </c>
      <c r="AD170" s="136">
        <v>2.6084358376553762E-2</v>
      </c>
      <c r="AE170" s="50">
        <v>17597</v>
      </c>
      <c r="AF170" s="50">
        <v>120.97337244810579</v>
      </c>
      <c r="AG170" s="15">
        <f t="shared" si="26"/>
        <v>3.5726898175397315E-2</v>
      </c>
      <c r="AH170" s="15">
        <f t="shared" si="26"/>
        <v>2.6107139959397507E-2</v>
      </c>
      <c r="AI170" s="50"/>
      <c r="AJ170" s="50">
        <v>18437.970531406776</v>
      </c>
      <c r="AK170" s="50">
        <v>126.75475798619486</v>
      </c>
      <c r="AL170" s="15">
        <f t="shared" si="27"/>
        <v>-4.5610797022063165E-2</v>
      </c>
      <c r="AM170" s="52">
        <f t="shared" si="27"/>
        <v>-4.5610797022063165E-2</v>
      </c>
    </row>
    <row r="171" spans="1:39" x14ac:dyDescent="0.2">
      <c r="A171" s="178" t="s">
        <v>389</v>
      </c>
      <c r="B171" s="178" t="s">
        <v>390</v>
      </c>
      <c r="D171" s="61">
        <v>42077</v>
      </c>
      <c r="E171" s="66">
        <v>132.66756065510205</v>
      </c>
      <c r="F171" s="49"/>
      <c r="G171" s="81">
        <v>44226.511429933831</v>
      </c>
      <c r="H171" s="74">
        <v>138.55847185725105</v>
      </c>
      <c r="I171" s="83"/>
      <c r="J171" s="96">
        <f t="shared" si="25"/>
        <v>-4.8602328341886269E-2</v>
      </c>
      <c r="K171" s="119">
        <f t="shared" si="25"/>
        <v>-4.2515705630891132E-2</v>
      </c>
      <c r="L171" s="96">
        <v>2.642487039633501E-2</v>
      </c>
      <c r="M171" s="90">
        <f>INDEX('Pace of change parameters'!$E$20:$I$20,1,$B$6)</f>
        <v>1.9900000000000001E-2</v>
      </c>
      <c r="N171" s="101">
        <f>IF(INDEX('Pace of change parameters'!$E$28:$I$28,1,$B$6)=1,(1+L171)*D171,D171)</f>
        <v>43188.879271666585</v>
      </c>
      <c r="O171" s="87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0.99479253366549603</v>
      </c>
      <c r="P171" s="51">
        <v>3.2911517307422811E-2</v>
      </c>
      <c r="Q171" s="51">
        <v>2.6345412007664937E-2</v>
      </c>
      <c r="R171" s="9">
        <f>IF(INDEX('Pace of change parameters'!$E$29:$I$29,1,$B$6)=1,D171*(1+P171),D171)</f>
        <v>43461.817913744431</v>
      </c>
      <c r="S171" s="96">
        <f>IF(P171&lt;INDEX('Pace of change parameters'!$E$22:$I$22,1,$B$6),INDEX('Pace of change parameters'!$E$22:$I$22,1,$B$6),P171)</f>
        <v>3.2911517307422811E-2</v>
      </c>
      <c r="T171" s="125">
        <v>2.6345412007664937E-2</v>
      </c>
      <c r="U171" s="110">
        <f t="shared" si="19"/>
        <v>43461.817913744431</v>
      </c>
      <c r="V171" s="124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5">
        <f>MIN(S171, S171+(INDEX('Pace of change parameters'!$E$25:$I$25,1,$B$6)-S171)*(1-V171))</f>
        <v>3.2911517307422811E-2</v>
      </c>
      <c r="X171" s="125">
        <v>2.6345412007664937E-2</v>
      </c>
      <c r="Y171" s="101">
        <f t="shared" si="20"/>
        <v>43461.817913744431</v>
      </c>
      <c r="Z171" s="90">
        <v>0</v>
      </c>
      <c r="AA171" s="92">
        <f t="shared" si="23"/>
        <v>45706.484557730626</v>
      </c>
      <c r="AB171" s="92">
        <f>IF(INDEX('Pace of change parameters'!$E$27:$I$27,1,$B$6)=1,MAX(AA171,Y171),Y171)</f>
        <v>43461.817913744431</v>
      </c>
      <c r="AC171" s="90">
        <f t="shared" si="21"/>
        <v>3.2911517307422811E-2</v>
      </c>
      <c r="AD171" s="136">
        <v>2.6345412007664937E-2</v>
      </c>
      <c r="AE171" s="50">
        <v>43462</v>
      </c>
      <c r="AF171" s="50">
        <v>136.16331266372401</v>
      </c>
      <c r="AG171" s="15">
        <f t="shared" si="26"/>
        <v>3.2915844760795787E-2</v>
      </c>
      <c r="AH171" s="15">
        <f t="shared" si="26"/>
        <v>2.6349711951890953E-2</v>
      </c>
      <c r="AI171" s="50"/>
      <c r="AJ171" s="50">
        <v>45706.484557730626</v>
      </c>
      <c r="AK171" s="50">
        <v>143.19512096990357</v>
      </c>
      <c r="AL171" s="15">
        <f t="shared" si="27"/>
        <v>-4.9106479735838704E-2</v>
      </c>
      <c r="AM171" s="52">
        <f t="shared" si="27"/>
        <v>-4.9106479735838815E-2</v>
      </c>
    </row>
    <row r="172" spans="1:39" x14ac:dyDescent="0.2">
      <c r="A172" s="178" t="s">
        <v>391</v>
      </c>
      <c r="B172" s="178" t="s">
        <v>392</v>
      </c>
      <c r="D172" s="61">
        <v>27331</v>
      </c>
      <c r="E172" s="66">
        <v>123.58205792076788</v>
      </c>
      <c r="F172" s="49"/>
      <c r="G172" s="81">
        <v>28668.05190487214</v>
      </c>
      <c r="H172" s="74">
        <v>128.95427372276978</v>
      </c>
      <c r="I172" s="83"/>
      <c r="J172" s="96">
        <f t="shared" si="25"/>
        <v>-4.6639091812335831E-2</v>
      </c>
      <c r="K172" s="119">
        <f t="shared" si="25"/>
        <v>-4.1659850789833253E-2</v>
      </c>
      <c r="L172" s="96">
        <v>2.5226763322511614E-2</v>
      </c>
      <c r="M172" s="90">
        <f>INDEX('Pace of change parameters'!$E$20:$I$20,1,$B$6)</f>
        <v>1.9900000000000001E-2</v>
      </c>
      <c r="N172" s="101">
        <f>IF(INDEX('Pace of change parameters'!$E$28:$I$28,1,$B$6)=1,(1+L172)*D172,D172)</f>
        <v>28020.472668367565</v>
      </c>
      <c r="O172" s="87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0.98558979343906727</v>
      </c>
      <c r="P172" s="51">
        <v>3.1645901246432961E-2</v>
      </c>
      <c r="Q172" s="51">
        <v>2.6285786055165739E-2</v>
      </c>
      <c r="R172" s="9">
        <f>IF(INDEX('Pace of change parameters'!$E$29:$I$29,1,$B$6)=1,D172*(1+P172),D172)</f>
        <v>28195.914126966258</v>
      </c>
      <c r="S172" s="96">
        <f>IF(P172&lt;INDEX('Pace of change parameters'!$E$22:$I$22,1,$B$6),INDEX('Pace of change parameters'!$E$22:$I$22,1,$B$6),P172)</f>
        <v>3.1645901246432961E-2</v>
      </c>
      <c r="T172" s="125">
        <v>2.6285786055165739E-2</v>
      </c>
      <c r="U172" s="110">
        <f t="shared" si="19"/>
        <v>28195.914126966258</v>
      </c>
      <c r="V172" s="124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5">
        <f>MIN(S172, S172+(INDEX('Pace of change parameters'!$E$25:$I$25,1,$B$6)-S172)*(1-V172))</f>
        <v>3.1645901246432961E-2</v>
      </c>
      <c r="X172" s="125">
        <v>2.6285786055165739E-2</v>
      </c>
      <c r="Y172" s="101">
        <f t="shared" si="20"/>
        <v>28195.914126966258</v>
      </c>
      <c r="Z172" s="90">
        <v>0</v>
      </c>
      <c r="AA172" s="92">
        <f t="shared" si="23"/>
        <v>29627.384781775883</v>
      </c>
      <c r="AB172" s="92">
        <f>IF(INDEX('Pace of change parameters'!$E$27:$I$27,1,$B$6)=1,MAX(AA172,Y172),Y172)</f>
        <v>28195.914126966258</v>
      </c>
      <c r="AC172" s="90">
        <f t="shared" si="21"/>
        <v>3.1645901246432961E-2</v>
      </c>
      <c r="AD172" s="136">
        <v>2.6285786055165739E-2</v>
      </c>
      <c r="AE172" s="50">
        <v>28196</v>
      </c>
      <c r="AF172" s="50">
        <v>126.83089572854021</v>
      </c>
      <c r="AG172" s="15">
        <f t="shared" si="26"/>
        <v>3.1649043211005923E-2</v>
      </c>
      <c r="AH172" s="15">
        <f t="shared" si="26"/>
        <v>2.6288911695055761E-2</v>
      </c>
      <c r="AI172" s="50"/>
      <c r="AJ172" s="50">
        <v>29627.384781775883</v>
      </c>
      <c r="AK172" s="50">
        <v>133.26953291129084</v>
      </c>
      <c r="AL172" s="15">
        <f t="shared" si="27"/>
        <v>-4.8312896744647671E-2</v>
      </c>
      <c r="AM172" s="52">
        <f t="shared" si="27"/>
        <v>-4.8312896744647671E-2</v>
      </c>
    </row>
    <row r="173" spans="1:39" x14ac:dyDescent="0.2">
      <c r="A173" s="178" t="s">
        <v>393</v>
      </c>
      <c r="B173" s="178" t="s">
        <v>394</v>
      </c>
      <c r="D173" s="61">
        <v>41514</v>
      </c>
      <c r="E173" s="66">
        <v>120.77341913324487</v>
      </c>
      <c r="F173" s="49"/>
      <c r="G173" s="81">
        <v>43514.227386040613</v>
      </c>
      <c r="H173" s="74">
        <v>125.83961400172237</v>
      </c>
      <c r="I173" s="83"/>
      <c r="J173" s="96">
        <f t="shared" si="25"/>
        <v>-4.5967204433975284E-2</v>
      </c>
      <c r="K173" s="119">
        <f t="shared" si="25"/>
        <v>-4.0259141834368295E-2</v>
      </c>
      <c r="L173" s="96">
        <v>2.60021519096576E-2</v>
      </c>
      <c r="M173" s="90">
        <f>INDEX('Pace of change parameters'!$E$20:$I$20,1,$B$6)</f>
        <v>1.9900000000000001E-2</v>
      </c>
      <c r="N173" s="101">
        <f>IF(INDEX('Pace of change parameters'!$E$28:$I$28,1,$B$6)=1,(1+L173)*D173,D173)</f>
        <v>42593.453334377526</v>
      </c>
      <c r="O173" s="87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0.97052840682116448</v>
      </c>
      <c r="P173" s="51">
        <v>3.2327975815019672E-2</v>
      </c>
      <c r="Q173" s="51">
        <v>2.6188201042337544E-2</v>
      </c>
      <c r="R173" s="9">
        <f>IF(INDEX('Pace of change parameters'!$E$29:$I$29,1,$B$6)=1,D173*(1+P173),D173)</f>
        <v>42856.063587984725</v>
      </c>
      <c r="S173" s="96">
        <f>IF(P173&lt;INDEX('Pace of change parameters'!$E$22:$I$22,1,$B$6),INDEX('Pace of change parameters'!$E$22:$I$22,1,$B$6),P173)</f>
        <v>3.2327975815019672E-2</v>
      </c>
      <c r="T173" s="125">
        <v>2.6188201042337544E-2</v>
      </c>
      <c r="U173" s="110">
        <f t="shared" si="19"/>
        <v>42856.063587984725</v>
      </c>
      <c r="V173" s="124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5">
        <f>MIN(S173, S173+(INDEX('Pace of change parameters'!$E$25:$I$25,1,$B$6)-S173)*(1-V173))</f>
        <v>3.2327975815019672E-2</v>
      </c>
      <c r="X173" s="125">
        <v>2.6188201042337544E-2</v>
      </c>
      <c r="Y173" s="101">
        <f t="shared" si="20"/>
        <v>42856.063587984725</v>
      </c>
      <c r="Z173" s="90">
        <v>0</v>
      </c>
      <c r="AA173" s="92">
        <f t="shared" si="23"/>
        <v>44970.365008611312</v>
      </c>
      <c r="AB173" s="92">
        <f>IF(INDEX('Pace of change parameters'!$E$27:$I$27,1,$B$6)=1,MAX(AA173,Y173),Y173)</f>
        <v>42856.063587984725</v>
      </c>
      <c r="AC173" s="90">
        <f t="shared" si="21"/>
        <v>3.2327975815019672E-2</v>
      </c>
      <c r="AD173" s="136">
        <v>2.6188201042337544E-2</v>
      </c>
      <c r="AE173" s="50">
        <v>42856</v>
      </c>
      <c r="AF173" s="50">
        <v>123.93607382278573</v>
      </c>
      <c r="AG173" s="15">
        <f t="shared" si="26"/>
        <v>3.2326444091149931E-2</v>
      </c>
      <c r="AH173" s="15">
        <f t="shared" si="26"/>
        <v>2.6186678428401722E-2</v>
      </c>
      <c r="AI173" s="50"/>
      <c r="AJ173" s="50">
        <v>44970.365008611312</v>
      </c>
      <c r="AK173" s="50">
        <v>130.05064582660239</v>
      </c>
      <c r="AL173" s="15">
        <f t="shared" si="27"/>
        <v>-4.701685228052821E-2</v>
      </c>
      <c r="AM173" s="52">
        <f t="shared" si="27"/>
        <v>-4.701685228052821E-2</v>
      </c>
    </row>
    <row r="174" spans="1:39" x14ac:dyDescent="0.2">
      <c r="A174" s="178" t="s">
        <v>395</v>
      </c>
      <c r="B174" s="178" t="s">
        <v>396</v>
      </c>
      <c r="D174" s="61">
        <v>68200</v>
      </c>
      <c r="E174" s="66">
        <v>132.11076419818411</v>
      </c>
      <c r="F174" s="49"/>
      <c r="G174" s="81">
        <v>71554.549281367465</v>
      </c>
      <c r="H174" s="74">
        <v>137.50342740392975</v>
      </c>
      <c r="I174" s="83"/>
      <c r="J174" s="96">
        <f t="shared" si="25"/>
        <v>-4.6881006379855372E-2</v>
      </c>
      <c r="K174" s="119">
        <f t="shared" si="25"/>
        <v>-3.921839118892767E-2</v>
      </c>
      <c r="L174" s="96">
        <v>2.8099502145628286E-2</v>
      </c>
      <c r="M174" s="90">
        <f>INDEX('Pace of change parameters'!$E$20:$I$20,1,$B$6)</f>
        <v>1.9900000000000001E-2</v>
      </c>
      <c r="N174" s="101">
        <f>IF(INDEX('Pace of change parameters'!$E$28:$I$28,1,$B$6)=1,(1+L174)*D174,D174)</f>
        <v>70116.386046331856</v>
      </c>
      <c r="O174" s="87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0.95933753966588897</v>
      </c>
      <c r="P174" s="51">
        <v>3.4365167026654042E-2</v>
      </c>
      <c r="Q174" s="51">
        <v>2.6115693713324006E-2</v>
      </c>
      <c r="R174" s="9">
        <f>IF(INDEX('Pace of change parameters'!$E$29:$I$29,1,$B$6)=1,D174*(1+P174),D174)</f>
        <v>70543.704391217805</v>
      </c>
      <c r="S174" s="96">
        <f>IF(P174&lt;INDEX('Pace of change parameters'!$E$22:$I$22,1,$B$6),INDEX('Pace of change parameters'!$E$22:$I$22,1,$B$6),P174)</f>
        <v>3.4365167026654042E-2</v>
      </c>
      <c r="T174" s="125">
        <v>2.6115693713324006E-2</v>
      </c>
      <c r="U174" s="110">
        <f t="shared" si="19"/>
        <v>70543.704391217805</v>
      </c>
      <c r="V174" s="124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5">
        <f>MIN(S174, S174+(INDEX('Pace of change parameters'!$E$25:$I$25,1,$B$6)-S174)*(1-V174))</f>
        <v>3.4365167026654042E-2</v>
      </c>
      <c r="X174" s="125">
        <v>2.6115693713324006E-2</v>
      </c>
      <c r="Y174" s="101">
        <f t="shared" si="20"/>
        <v>70543.704391217805</v>
      </c>
      <c r="Z174" s="90">
        <v>0</v>
      </c>
      <c r="AA174" s="92">
        <f t="shared" si="23"/>
        <v>73949.013748134341</v>
      </c>
      <c r="AB174" s="92">
        <f>IF(INDEX('Pace of change parameters'!$E$27:$I$27,1,$B$6)=1,MAX(AA174,Y174),Y174)</f>
        <v>70543.704391217805</v>
      </c>
      <c r="AC174" s="90">
        <f t="shared" si="21"/>
        <v>3.4365167026654042E-2</v>
      </c>
      <c r="AD174" s="136">
        <v>2.6115693713324006E-2</v>
      </c>
      <c r="AE174" s="50">
        <v>70544</v>
      </c>
      <c r="AF174" s="50">
        <v>135.5614965114269</v>
      </c>
      <c r="AG174" s="15">
        <f t="shared" si="26"/>
        <v>3.4369501466275709E-2</v>
      </c>
      <c r="AH174" s="15">
        <f t="shared" si="26"/>
        <v>2.6119993584067247E-2</v>
      </c>
      <c r="AI174" s="50"/>
      <c r="AJ174" s="50">
        <v>73949.013748134341</v>
      </c>
      <c r="AK174" s="50">
        <v>142.10477105411053</v>
      </c>
      <c r="AL174" s="15">
        <f t="shared" si="27"/>
        <v>-4.6045424753487607E-2</v>
      </c>
      <c r="AM174" s="52">
        <f t="shared" si="27"/>
        <v>-4.6045424753487607E-2</v>
      </c>
    </row>
    <row r="175" spans="1:39" x14ac:dyDescent="0.2">
      <c r="A175" s="178" t="s">
        <v>397</v>
      </c>
      <c r="B175" s="178" t="s">
        <v>398</v>
      </c>
      <c r="D175" s="61">
        <v>16250</v>
      </c>
      <c r="E175" s="66">
        <v>121.88093577892271</v>
      </c>
      <c r="F175" s="49"/>
      <c r="G175" s="81">
        <v>16606.991064205045</v>
      </c>
      <c r="H175" s="74">
        <v>123.31306434961206</v>
      </c>
      <c r="I175" s="83"/>
      <c r="J175" s="96">
        <f t="shared" si="25"/>
        <v>-2.1496432606296079E-2</v>
      </c>
      <c r="K175" s="119">
        <f t="shared" si="25"/>
        <v>-1.1613761917626531E-2</v>
      </c>
      <c r="L175" s="96">
        <v>3.0200765547764963E-2</v>
      </c>
      <c r="M175" s="90">
        <f>INDEX('Pace of change parameters'!$E$20:$I$20,1,$B$6)</f>
        <v>1.9900000000000001E-2</v>
      </c>
      <c r="N175" s="101">
        <f>IF(INDEX('Pace of change parameters'!$E$28:$I$28,1,$B$6)=1,(1+L175)*D175,D175)</f>
        <v>16740.762440151182</v>
      </c>
      <c r="O175" s="87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0.66251356900673697</v>
      </c>
      <c r="P175" s="51">
        <v>3.453664521474975E-2</v>
      </c>
      <c r="Q175" s="51">
        <v>2.4192526098062661E-2</v>
      </c>
      <c r="R175" s="9">
        <f>IF(INDEX('Pace of change parameters'!$E$29:$I$29,1,$B$6)=1,D175*(1+P175),D175)</f>
        <v>16811.220484739682</v>
      </c>
      <c r="S175" s="96">
        <f>IF(P175&lt;INDEX('Pace of change parameters'!$E$22:$I$22,1,$B$6),INDEX('Pace of change parameters'!$E$22:$I$22,1,$B$6),P175)</f>
        <v>3.453664521474975E-2</v>
      </c>
      <c r="T175" s="125">
        <v>2.4192526098062661E-2</v>
      </c>
      <c r="U175" s="110">
        <f t="shared" si="19"/>
        <v>16811.220484739682</v>
      </c>
      <c r="V175" s="124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5">
        <f>MIN(S175, S175+(INDEX('Pace of change parameters'!$E$25:$I$25,1,$B$6)-S175)*(1-V175))</f>
        <v>3.453664521474975E-2</v>
      </c>
      <c r="X175" s="125">
        <v>2.4192526098062661E-2</v>
      </c>
      <c r="Y175" s="101">
        <f t="shared" si="20"/>
        <v>16811.220484739682</v>
      </c>
      <c r="Z175" s="90">
        <v>0</v>
      </c>
      <c r="AA175" s="92">
        <f t="shared" si="23"/>
        <v>17162.71883277487</v>
      </c>
      <c r="AB175" s="92">
        <f>IF(INDEX('Pace of change parameters'!$E$27:$I$27,1,$B$6)=1,MAX(AA175,Y175),Y175)</f>
        <v>16811.220484739682</v>
      </c>
      <c r="AC175" s="90">
        <f t="shared" si="21"/>
        <v>3.453664521474975E-2</v>
      </c>
      <c r="AD175" s="136">
        <v>2.4192526098062661E-2</v>
      </c>
      <c r="AE175" s="50">
        <v>16811</v>
      </c>
      <c r="AF175" s="50">
        <v>124.82790631769157</v>
      </c>
      <c r="AG175" s="15">
        <f t="shared" si="26"/>
        <v>3.4523076923076879E-2</v>
      </c>
      <c r="AH175" s="15">
        <f t="shared" si="26"/>
        <v>2.4179093472947333E-2</v>
      </c>
      <c r="AI175" s="50"/>
      <c r="AJ175" s="50">
        <v>17162.71883277487</v>
      </c>
      <c r="AK175" s="50">
        <v>127.43954902233671</v>
      </c>
      <c r="AL175" s="15">
        <f t="shared" si="27"/>
        <v>-2.0493188532763718E-2</v>
      </c>
      <c r="AM175" s="52">
        <f t="shared" si="27"/>
        <v>-2.0493188532763718E-2</v>
      </c>
    </row>
    <row r="176" spans="1:39" x14ac:dyDescent="0.2">
      <c r="A176" s="178" t="s">
        <v>399</v>
      </c>
      <c r="B176" s="178" t="s">
        <v>400</v>
      </c>
      <c r="D176" s="61">
        <v>33485</v>
      </c>
      <c r="E176" s="66">
        <v>125.53282280924077</v>
      </c>
      <c r="F176" s="49"/>
      <c r="G176" s="81">
        <v>34355.935665463985</v>
      </c>
      <c r="H176" s="74">
        <v>127.55077108343394</v>
      </c>
      <c r="I176" s="83"/>
      <c r="J176" s="96">
        <f t="shared" si="25"/>
        <v>-2.5350369553156615E-2</v>
      </c>
      <c r="K176" s="119">
        <f t="shared" si="25"/>
        <v>-1.582074539457845E-2</v>
      </c>
      <c r="L176" s="96">
        <v>2.9872059061755385E-2</v>
      </c>
      <c r="M176" s="90">
        <f>INDEX('Pace of change parameters'!$E$20:$I$20,1,$B$6)</f>
        <v>1.9900000000000001E-2</v>
      </c>
      <c r="N176" s="101">
        <f>IF(INDEX('Pace of change parameters'!$E$28:$I$28,1,$B$6)=1,(1+L176)*D176,D176)</f>
        <v>34485.265897682882</v>
      </c>
      <c r="O176" s="87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0.7077499504793382</v>
      </c>
      <c r="P176" s="51">
        <v>3.4502514385358563E-2</v>
      </c>
      <c r="Q176" s="51">
        <v>2.4485619488352262E-2</v>
      </c>
      <c r="R176" s="9">
        <f>IF(INDEX('Pace of change parameters'!$E$29:$I$29,1,$B$6)=1,D176*(1+P176),D176)</f>
        <v>34640.316694193731</v>
      </c>
      <c r="S176" s="96">
        <f>IF(P176&lt;INDEX('Pace of change parameters'!$E$22:$I$22,1,$B$6),INDEX('Pace of change parameters'!$E$22:$I$22,1,$B$6),P176)</f>
        <v>3.4502514385358563E-2</v>
      </c>
      <c r="T176" s="125">
        <v>2.4485619488352262E-2</v>
      </c>
      <c r="U176" s="110">
        <f t="shared" si="19"/>
        <v>34640.316694193731</v>
      </c>
      <c r="V176" s="124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5">
        <f>MIN(S176, S176+(INDEX('Pace of change parameters'!$E$25:$I$25,1,$B$6)-S176)*(1-V176))</f>
        <v>3.4502514385358563E-2</v>
      </c>
      <c r="X176" s="125">
        <v>2.4485619488352262E-2</v>
      </c>
      <c r="Y176" s="101">
        <f t="shared" si="20"/>
        <v>34640.316694193731</v>
      </c>
      <c r="Z176" s="90">
        <v>0</v>
      </c>
      <c r="AA176" s="92">
        <f t="shared" si="23"/>
        <v>35505.60494574975</v>
      </c>
      <c r="AB176" s="92">
        <f>IF(INDEX('Pace of change parameters'!$E$27:$I$27,1,$B$6)=1,MAX(AA176,Y176),Y176)</f>
        <v>34640.316694193731</v>
      </c>
      <c r="AC176" s="90">
        <f t="shared" si="21"/>
        <v>3.4502514385358563E-2</v>
      </c>
      <c r="AD176" s="136">
        <v>2.4485619488352262E-2</v>
      </c>
      <c r="AE176" s="50">
        <v>34640</v>
      </c>
      <c r="AF176" s="50">
        <v>128.60539597446243</v>
      </c>
      <c r="AG176" s="15">
        <f t="shared" si="26"/>
        <v>3.4493056592504123E-2</v>
      </c>
      <c r="AH176" s="15">
        <f t="shared" si="26"/>
        <v>2.4476253273542081E-2</v>
      </c>
      <c r="AI176" s="50"/>
      <c r="AJ176" s="50">
        <v>35505.60494574975</v>
      </c>
      <c r="AK176" s="50">
        <v>131.81906418478573</v>
      </c>
      <c r="AL176" s="15">
        <f t="shared" si="27"/>
        <v>-2.4379388749250719E-2</v>
      </c>
      <c r="AM176" s="52">
        <f t="shared" si="27"/>
        <v>-2.4379388749250608E-2</v>
      </c>
    </row>
    <row r="177" spans="1:39" x14ac:dyDescent="0.2">
      <c r="A177" s="178" t="s">
        <v>401</v>
      </c>
      <c r="B177" s="178" t="s">
        <v>402</v>
      </c>
      <c r="D177" s="61">
        <v>21885</v>
      </c>
      <c r="E177" s="66">
        <v>118.21363900265644</v>
      </c>
      <c r="F177" s="49"/>
      <c r="G177" s="81">
        <v>22817.990387409758</v>
      </c>
      <c r="H177" s="74">
        <v>121.92907263547528</v>
      </c>
      <c r="I177" s="83"/>
      <c r="J177" s="96">
        <f t="shared" si="25"/>
        <v>-4.0888367974970863E-2</v>
      </c>
      <c r="K177" s="119">
        <f t="shared" si="25"/>
        <v>-3.0472089654340895E-2</v>
      </c>
      <c r="L177" s="96">
        <v>3.0976460658474592E-2</v>
      </c>
      <c r="M177" s="90">
        <f>INDEX('Pace of change parameters'!$E$20:$I$20,1,$B$6)</f>
        <v>1.9900000000000001E-2</v>
      </c>
      <c r="N177" s="101">
        <f>IF(INDEX('Pace of change parameters'!$E$28:$I$28,1,$B$6)=1,(1+L177)*D177,D177)</f>
        <v>22562.919841510717</v>
      </c>
      <c r="O177" s="87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0.86529128660581611</v>
      </c>
      <c r="P177" s="51">
        <v>3.6643701312953469E-2</v>
      </c>
      <c r="Q177" s="51">
        <v>2.5506353747214883E-2</v>
      </c>
      <c r="R177" s="9">
        <f>IF(INDEX('Pace of change parameters'!$E$29:$I$29,1,$B$6)=1,D177*(1+P177),D177)</f>
        <v>22686.947403233986</v>
      </c>
      <c r="S177" s="96">
        <f>IF(P177&lt;INDEX('Pace of change parameters'!$E$22:$I$22,1,$B$6),INDEX('Pace of change parameters'!$E$22:$I$22,1,$B$6),P177)</f>
        <v>3.6643701312953469E-2</v>
      </c>
      <c r="T177" s="125">
        <v>2.5506353747214883E-2</v>
      </c>
      <c r="U177" s="110">
        <f t="shared" si="19"/>
        <v>22686.947403233986</v>
      </c>
      <c r="V177" s="124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5">
        <f>MIN(S177, S177+(INDEX('Pace of change parameters'!$E$25:$I$25,1,$B$6)-S177)*(1-V177))</f>
        <v>3.6643701312953469E-2</v>
      </c>
      <c r="X177" s="125">
        <v>2.5506353747214883E-2</v>
      </c>
      <c r="Y177" s="101">
        <f t="shared" si="20"/>
        <v>22686.947403233986</v>
      </c>
      <c r="Z177" s="90">
        <v>0</v>
      </c>
      <c r="AA177" s="92">
        <f t="shared" si="23"/>
        <v>23581.559828268608</v>
      </c>
      <c r="AB177" s="92">
        <f>IF(INDEX('Pace of change parameters'!$E$27:$I$27,1,$B$6)=1,MAX(AA177,Y177),Y177)</f>
        <v>22686.947403233986</v>
      </c>
      <c r="AC177" s="90">
        <f t="shared" si="21"/>
        <v>3.6643701312953469E-2</v>
      </c>
      <c r="AD177" s="136">
        <v>2.5506353747214883E-2</v>
      </c>
      <c r="AE177" s="50">
        <v>22687</v>
      </c>
      <c r="AF177" s="50">
        <v>121.22911895025302</v>
      </c>
      <c r="AG177" s="15">
        <f t="shared" si="26"/>
        <v>3.6646104637879873E-2</v>
      </c>
      <c r="AH177" s="15">
        <f t="shared" si="26"/>
        <v>2.550873125163533E-2</v>
      </c>
      <c r="AI177" s="50"/>
      <c r="AJ177" s="50">
        <v>23581.559828268608</v>
      </c>
      <c r="AK177" s="50">
        <v>126.00924412455076</v>
      </c>
      <c r="AL177" s="15">
        <f t="shared" si="27"/>
        <v>-3.7934718262201073E-2</v>
      </c>
      <c r="AM177" s="52">
        <f t="shared" si="27"/>
        <v>-3.7934718262200962E-2</v>
      </c>
    </row>
    <row r="178" spans="1:39" x14ac:dyDescent="0.2">
      <c r="A178" s="178" t="s">
        <v>403</v>
      </c>
      <c r="B178" s="178" t="s">
        <v>404</v>
      </c>
      <c r="D178" s="61">
        <v>26181</v>
      </c>
      <c r="E178" s="66">
        <v>133.18256629097385</v>
      </c>
      <c r="F178" s="49"/>
      <c r="G178" s="81">
        <v>27523.983135601997</v>
      </c>
      <c r="H178" s="74">
        <v>138.98159645717183</v>
      </c>
      <c r="I178" s="83"/>
      <c r="J178" s="96">
        <f t="shared" si="25"/>
        <v>-4.8793197154116119E-2</v>
      </c>
      <c r="K178" s="119">
        <f t="shared" si="25"/>
        <v>-4.1725165878239046E-2</v>
      </c>
      <c r="L178" s="96">
        <v>2.7478462513829349E-2</v>
      </c>
      <c r="M178" s="90">
        <f>INDEX('Pace of change parameters'!$E$20:$I$20,1,$B$6)</f>
        <v>1.9900000000000001E-2</v>
      </c>
      <c r="N178" s="101">
        <f>IF(INDEX('Pace of change parameters'!$E$28:$I$28,1,$B$6)=1,(1+L178)*D178,D178)</f>
        <v>26900.413627074566</v>
      </c>
      <c r="O178" s="87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0.9862921062176242</v>
      </c>
      <c r="P178" s="51">
        <v>3.3916282953954546E-2</v>
      </c>
      <c r="Q178" s="51">
        <v>2.6290336446390894E-2</v>
      </c>
      <c r="R178" s="9">
        <f>IF(INDEX('Pace of change parameters'!$E$29:$I$29,1,$B$6)=1,D178*(1+P178),D178)</f>
        <v>27068.962204017484</v>
      </c>
      <c r="S178" s="96">
        <f>IF(P178&lt;INDEX('Pace of change parameters'!$E$22:$I$22,1,$B$6),INDEX('Pace of change parameters'!$E$22:$I$22,1,$B$6),P178)</f>
        <v>3.3916282953954546E-2</v>
      </c>
      <c r="T178" s="125">
        <v>2.6290336446390894E-2</v>
      </c>
      <c r="U178" s="110">
        <f t="shared" si="19"/>
        <v>27068.962204017484</v>
      </c>
      <c r="V178" s="124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5">
        <f>MIN(S178, S178+(INDEX('Pace of change parameters'!$E$25:$I$25,1,$B$6)-S178)*(1-V178))</f>
        <v>3.3916282953954546E-2</v>
      </c>
      <c r="X178" s="125">
        <v>2.6290336446390894E-2</v>
      </c>
      <c r="Y178" s="101">
        <f t="shared" si="20"/>
        <v>27068.962204017484</v>
      </c>
      <c r="Z178" s="90">
        <v>0</v>
      </c>
      <c r="AA178" s="92">
        <f t="shared" si="23"/>
        <v>28445.031486321623</v>
      </c>
      <c r="AB178" s="92">
        <f>IF(INDEX('Pace of change parameters'!$E$27:$I$27,1,$B$6)=1,MAX(AA178,Y178),Y178)</f>
        <v>27068.962204017484</v>
      </c>
      <c r="AC178" s="90">
        <f t="shared" si="21"/>
        <v>3.3916282953954546E-2</v>
      </c>
      <c r="AD178" s="136">
        <v>2.6290336446390894E-2</v>
      </c>
      <c r="AE178" s="50">
        <v>27069</v>
      </c>
      <c r="AF178" s="50">
        <v>136.68417161733234</v>
      </c>
      <c r="AG178" s="15">
        <f t="shared" si="26"/>
        <v>3.3917726595622755E-2</v>
      </c>
      <c r="AH178" s="15">
        <f t="shared" si="26"/>
        <v>2.6291769440065282E-2</v>
      </c>
      <c r="AI178" s="50"/>
      <c r="AJ178" s="50">
        <v>28445.031486321623</v>
      </c>
      <c r="AK178" s="50">
        <v>143.63240479281862</v>
      </c>
      <c r="AL178" s="15">
        <f t="shared" si="27"/>
        <v>-4.8375108566264591E-2</v>
      </c>
      <c r="AM178" s="52">
        <f t="shared" si="27"/>
        <v>-4.8375108566264702E-2</v>
      </c>
    </row>
    <row r="179" spans="1:39" x14ac:dyDescent="0.2">
      <c r="A179" s="178" t="s">
        <v>405</v>
      </c>
      <c r="B179" s="178" t="s">
        <v>406</v>
      </c>
      <c r="D179" s="61">
        <v>25492</v>
      </c>
      <c r="E179" s="66">
        <v>123.54828791336334</v>
      </c>
      <c r="F179" s="49"/>
      <c r="G179" s="81">
        <v>26265.35653262199</v>
      </c>
      <c r="H179" s="74">
        <v>126.59423004854186</v>
      </c>
      <c r="I179" s="83"/>
      <c r="J179" s="96">
        <f t="shared" si="25"/>
        <v>-2.9443976199655553E-2</v>
      </c>
      <c r="K179" s="119">
        <f t="shared" si="25"/>
        <v>-2.406067112229815E-2</v>
      </c>
      <c r="L179" s="96">
        <v>2.5556997343541665E-2</v>
      </c>
      <c r="M179" s="90">
        <f>INDEX('Pace of change parameters'!$E$20:$I$20,1,$B$6)</f>
        <v>1.9900000000000001E-2</v>
      </c>
      <c r="N179" s="101">
        <f>IF(INDEX('Pace of change parameters'!$E$28:$I$28,1,$B$6)=1,(1+L179)*D179,D179)</f>
        <v>26143.498976281564</v>
      </c>
      <c r="O179" s="87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0.79635130239030272</v>
      </c>
      <c r="P179" s="51">
        <v>3.0745297244433756E-2</v>
      </c>
      <c r="Q179" s="51">
        <v>2.505968111243595E-2</v>
      </c>
      <c r="R179" s="9">
        <f>IF(INDEX('Pace of change parameters'!$E$29:$I$29,1,$B$6)=1,D179*(1+P179),D179)</f>
        <v>26275.759117355105</v>
      </c>
      <c r="S179" s="96">
        <f>IF(P179&lt;INDEX('Pace of change parameters'!$E$22:$I$22,1,$B$6),INDEX('Pace of change parameters'!$E$22:$I$22,1,$B$6),P179)</f>
        <v>3.0745297244433756E-2</v>
      </c>
      <c r="T179" s="125">
        <v>2.505968111243595E-2</v>
      </c>
      <c r="U179" s="110">
        <f t="shared" si="19"/>
        <v>26275.759117355105</v>
      </c>
      <c r="V179" s="124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5">
        <f>MIN(S179, S179+(INDEX('Pace of change parameters'!$E$25:$I$25,1,$B$6)-S179)*(1-V179))</f>
        <v>3.0745297244433756E-2</v>
      </c>
      <c r="X179" s="125">
        <v>2.505968111243595E-2</v>
      </c>
      <c r="Y179" s="101">
        <f t="shared" si="20"/>
        <v>26275.759117355105</v>
      </c>
      <c r="Z179" s="90">
        <v>0</v>
      </c>
      <c r="AA179" s="92">
        <f t="shared" si="23"/>
        <v>27144.286852999303</v>
      </c>
      <c r="AB179" s="92">
        <f>IF(INDEX('Pace of change parameters'!$E$27:$I$27,1,$B$6)=1,MAX(AA179,Y179),Y179)</f>
        <v>26275.759117355105</v>
      </c>
      <c r="AC179" s="90">
        <f t="shared" si="21"/>
        <v>3.0745297244433756E-2</v>
      </c>
      <c r="AD179" s="136">
        <v>2.505968111243595E-2</v>
      </c>
      <c r="AE179" s="50">
        <v>26276</v>
      </c>
      <c r="AF179" s="50">
        <v>126.6455296208927</v>
      </c>
      <c r="AG179" s="15">
        <f t="shared" si="26"/>
        <v>3.0754746587164705E-2</v>
      </c>
      <c r="AH179" s="15">
        <f t="shared" si="26"/>
        <v>2.5069078332362382E-2</v>
      </c>
      <c r="AI179" s="50"/>
      <c r="AJ179" s="50">
        <v>27144.286852999303</v>
      </c>
      <c r="AK179" s="50">
        <v>130.83051395492205</v>
      </c>
      <c r="AL179" s="15">
        <f t="shared" si="27"/>
        <v>-3.1987830724805377E-2</v>
      </c>
      <c r="AM179" s="52">
        <f t="shared" si="27"/>
        <v>-3.1987830724805488E-2</v>
      </c>
    </row>
    <row r="180" spans="1:39" x14ac:dyDescent="0.2">
      <c r="A180" s="178" t="s">
        <v>407</v>
      </c>
      <c r="B180" s="178" t="s">
        <v>408</v>
      </c>
      <c r="D180" s="61">
        <v>26848</v>
      </c>
      <c r="E180" s="66">
        <v>118.70574103750425</v>
      </c>
      <c r="F180" s="49"/>
      <c r="G180" s="81">
        <v>28231.06608424053</v>
      </c>
      <c r="H180" s="74">
        <v>123.90080474809608</v>
      </c>
      <c r="I180" s="83"/>
      <c r="J180" s="96">
        <f t="shared" si="25"/>
        <v>-4.8990926524471567E-2</v>
      </c>
      <c r="K180" s="119">
        <f t="shared" si="25"/>
        <v>-4.192921685338491E-2</v>
      </c>
      <c r="L180" s="96">
        <v>2.7473258651697474E-2</v>
      </c>
      <c r="M180" s="90">
        <f>INDEX('Pace of change parameters'!$E$20:$I$20,1,$B$6)</f>
        <v>1.9900000000000001E-2</v>
      </c>
      <c r="N180" s="101">
        <f>IF(INDEX('Pace of change parameters'!$E$28:$I$28,1,$B$6)=1,(1+L180)*D180,D180)</f>
        <v>27585.602048280773</v>
      </c>
      <c r="O180" s="87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0.988486202724569</v>
      </c>
      <c r="P180" s="51">
        <v>3.3925367930886186E-2</v>
      </c>
      <c r="Q180" s="51">
        <v>2.6304552331103848E-2</v>
      </c>
      <c r="R180" s="9">
        <f>IF(INDEX('Pace of change parameters'!$E$29:$I$29,1,$B$6)=1,D180*(1+P180),D180)</f>
        <v>27758.828278208432</v>
      </c>
      <c r="S180" s="96">
        <f>IF(P180&lt;INDEX('Pace of change parameters'!$E$22:$I$22,1,$B$6),INDEX('Pace of change parameters'!$E$22:$I$22,1,$B$6),P180)</f>
        <v>3.3925367930886186E-2</v>
      </c>
      <c r="T180" s="125">
        <v>2.6304552331103848E-2</v>
      </c>
      <c r="U180" s="110">
        <f t="shared" si="19"/>
        <v>27758.828278208432</v>
      </c>
      <c r="V180" s="124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5">
        <f>MIN(S180, S180+(INDEX('Pace of change parameters'!$E$25:$I$25,1,$B$6)-S180)*(1-V180))</f>
        <v>3.3925367930886186E-2</v>
      </c>
      <c r="X180" s="125">
        <v>2.6304552331103848E-2</v>
      </c>
      <c r="Y180" s="101">
        <f t="shared" si="20"/>
        <v>27758.828278208432</v>
      </c>
      <c r="Z180" s="90">
        <v>0</v>
      </c>
      <c r="AA180" s="92">
        <f t="shared" si="23"/>
        <v>29175.775893421927</v>
      </c>
      <c r="AB180" s="92">
        <f>IF(INDEX('Pace of change parameters'!$E$27:$I$27,1,$B$6)=1,MAX(AA180,Y180),Y180)</f>
        <v>27758.828278208432</v>
      </c>
      <c r="AC180" s="90">
        <f t="shared" si="21"/>
        <v>3.3925367930886186E-2</v>
      </c>
      <c r="AD180" s="136">
        <v>2.6304552331103848E-2</v>
      </c>
      <c r="AE180" s="50">
        <v>27759</v>
      </c>
      <c r="AF180" s="50">
        <v>121.82899606906307</v>
      </c>
      <c r="AG180" s="15">
        <f t="shared" si="26"/>
        <v>3.3931764004767606E-2</v>
      </c>
      <c r="AH180" s="15">
        <f t="shared" si="26"/>
        <v>2.6310901261060726E-2</v>
      </c>
      <c r="AI180" s="50"/>
      <c r="AJ180" s="50">
        <v>29175.775893421927</v>
      </c>
      <c r="AK180" s="50">
        <v>128.04695726184534</v>
      </c>
      <c r="AL180" s="15">
        <f t="shared" si="27"/>
        <v>-4.8560007404682581E-2</v>
      </c>
      <c r="AM180" s="52">
        <f t="shared" si="27"/>
        <v>-4.856000740468247E-2</v>
      </c>
    </row>
    <row r="181" spans="1:39" x14ac:dyDescent="0.2">
      <c r="A181" s="178" t="s">
        <v>409</v>
      </c>
      <c r="B181" s="178" t="s">
        <v>410</v>
      </c>
      <c r="D181" s="61">
        <v>26998</v>
      </c>
      <c r="E181" s="66">
        <v>142.33655210209281</v>
      </c>
      <c r="F181" s="49"/>
      <c r="G181" s="81">
        <v>27533.982719665211</v>
      </c>
      <c r="H181" s="74">
        <v>144.17082752047557</v>
      </c>
      <c r="I181" s="83"/>
      <c r="J181" s="96">
        <f t="shared" si="25"/>
        <v>-1.9466225613717802E-2</v>
      </c>
      <c r="K181" s="119">
        <f t="shared" si="25"/>
        <v>-1.2722930498004215E-2</v>
      </c>
      <c r="L181" s="96">
        <v>2.6914023247512242E-2</v>
      </c>
      <c r="M181" s="90">
        <f>INDEX('Pace of change parameters'!$E$20:$I$20,1,$B$6)</f>
        <v>1.9900000000000001E-2</v>
      </c>
      <c r="N181" s="101">
        <f>IF(INDEX('Pace of change parameters'!$E$28:$I$28,1,$B$6)=1,(1+L181)*D181,D181)</f>
        <v>27724.624799636335</v>
      </c>
      <c r="O181" s="87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0.67444011288176575</v>
      </c>
      <c r="P181" s="51">
        <v>3.1313875082809917E-2</v>
      </c>
      <c r="Q181" s="51">
        <v>2.4269799988346774E-2</v>
      </c>
      <c r="R181" s="9">
        <f>IF(INDEX('Pace of change parameters'!$E$29:$I$29,1,$B$6)=1,D181*(1+P181),D181)</f>
        <v>27843.411999485703</v>
      </c>
      <c r="S181" s="96">
        <f>IF(P181&lt;INDEX('Pace of change parameters'!$E$22:$I$22,1,$B$6),INDEX('Pace of change parameters'!$E$22:$I$22,1,$B$6),P181)</f>
        <v>3.1313875082809917E-2</v>
      </c>
      <c r="T181" s="125">
        <v>2.4269799988346774E-2</v>
      </c>
      <c r="U181" s="110">
        <f t="shared" si="19"/>
        <v>27843.411999485703</v>
      </c>
      <c r="V181" s="124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5">
        <f>MIN(S181, S181+(INDEX('Pace of change parameters'!$E$25:$I$25,1,$B$6)-S181)*(1-V181))</f>
        <v>3.1313875082809917E-2</v>
      </c>
      <c r="X181" s="125">
        <v>2.4269799988346774E-2</v>
      </c>
      <c r="Y181" s="101">
        <f t="shared" si="20"/>
        <v>27843.411999485703</v>
      </c>
      <c r="Z181" s="90">
        <v>0</v>
      </c>
      <c r="AA181" s="92">
        <f t="shared" si="23"/>
        <v>28455.365691299401</v>
      </c>
      <c r="AB181" s="92">
        <f>IF(INDEX('Pace of change parameters'!$E$27:$I$27,1,$B$6)=1,MAX(AA181,Y181),Y181)</f>
        <v>27843.411999485703</v>
      </c>
      <c r="AC181" s="90">
        <f t="shared" si="21"/>
        <v>3.1313875082809917E-2</v>
      </c>
      <c r="AD181" s="136">
        <v>2.4269799988346774E-2</v>
      </c>
      <c r="AE181" s="50">
        <v>27843</v>
      </c>
      <c r="AF181" s="50">
        <v>145.78887448003056</v>
      </c>
      <c r="AG181" s="15">
        <f t="shared" si="26"/>
        <v>3.1298614712200967E-2</v>
      </c>
      <c r="AH181" s="15">
        <f t="shared" si="26"/>
        <v>2.4254643849048074E-2</v>
      </c>
      <c r="AI181" s="50"/>
      <c r="AJ181" s="50">
        <v>28455.365691299401</v>
      </c>
      <c r="AK181" s="50">
        <v>148.99528560328326</v>
      </c>
      <c r="AL181" s="15">
        <f t="shared" si="27"/>
        <v>-2.1520218644972111E-2</v>
      </c>
      <c r="AM181" s="52">
        <f t="shared" si="27"/>
        <v>-2.1520218644972E-2</v>
      </c>
    </row>
    <row r="182" spans="1:39" x14ac:dyDescent="0.2">
      <c r="A182" s="178" t="s">
        <v>411</v>
      </c>
      <c r="B182" s="178" t="s">
        <v>412</v>
      </c>
      <c r="D182" s="61">
        <v>22014</v>
      </c>
      <c r="E182" s="66">
        <v>127.69317485720489</v>
      </c>
      <c r="F182" s="49"/>
      <c r="G182" s="81">
        <v>21717.919563021918</v>
      </c>
      <c r="H182" s="74">
        <v>125.07346158126735</v>
      </c>
      <c r="I182" s="83"/>
      <c r="J182" s="96">
        <f t="shared" si="25"/>
        <v>1.3633001822246582E-2</v>
      </c>
      <c r="K182" s="119">
        <f t="shared" si="25"/>
        <v>2.0945396751774981E-2</v>
      </c>
      <c r="L182" s="96">
        <v>2.7257605341596713E-2</v>
      </c>
      <c r="M182" s="90">
        <f>INDEX('Pace of change parameters'!$E$20:$I$20,1,$B$6)</f>
        <v>1.9900000000000001E-2</v>
      </c>
      <c r="N182" s="101">
        <f>IF(INDEX('Pace of change parameters'!$E$28:$I$28,1,$B$6)=1,(1+L182)*D182,D182)</f>
        <v>22614.048923989911</v>
      </c>
      <c r="O182" s="87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0.31241508869059165</v>
      </c>
      <c r="P182" s="51">
        <v>2.929639274221163E-2</v>
      </c>
      <c r="Q182" s="51">
        <v>2.1924184838422844E-2</v>
      </c>
      <c r="R182" s="9">
        <f>IF(INDEX('Pace of change parameters'!$E$29:$I$29,1,$B$6)=1,D182*(1+P182),D182)</f>
        <v>22658.930789827045</v>
      </c>
      <c r="S182" s="96">
        <f>IF(P182&lt;INDEX('Pace of change parameters'!$E$22:$I$22,1,$B$6),INDEX('Pace of change parameters'!$E$22:$I$22,1,$B$6),P182)</f>
        <v>2.929639274221163E-2</v>
      </c>
      <c r="T182" s="125">
        <v>2.1924184838422844E-2</v>
      </c>
      <c r="U182" s="110">
        <f t="shared" si="19"/>
        <v>22658.930789827045</v>
      </c>
      <c r="V182" s="124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5">
        <f>MIN(S182, S182+(INDEX('Pace of change parameters'!$E$25:$I$25,1,$B$6)-S182)*(1-V182))</f>
        <v>2.929639274221163E-2</v>
      </c>
      <c r="X182" s="125">
        <v>2.1924184838422844E-2</v>
      </c>
      <c r="Y182" s="101">
        <f t="shared" si="20"/>
        <v>22658.930789827045</v>
      </c>
      <c r="Z182" s="90">
        <v>0</v>
      </c>
      <c r="AA182" s="92">
        <f t="shared" si="23"/>
        <v>22444.676802191596</v>
      </c>
      <c r="AB182" s="92">
        <f>IF(INDEX('Pace of change parameters'!$E$27:$I$27,1,$B$6)=1,MAX(AA182,Y182),Y182)</f>
        <v>22658.930789827045</v>
      </c>
      <c r="AC182" s="90">
        <f t="shared" si="21"/>
        <v>2.929639274221163E-2</v>
      </c>
      <c r="AD182" s="136">
        <v>2.1924184838422844E-2</v>
      </c>
      <c r="AE182" s="50">
        <v>22659</v>
      </c>
      <c r="AF182" s="50">
        <v>130.49314220664687</v>
      </c>
      <c r="AG182" s="15">
        <f t="shared" si="26"/>
        <v>2.9299536658490055E-2</v>
      </c>
      <c r="AH182" s="15">
        <f t="shared" si="26"/>
        <v>2.1927306236790622E-2</v>
      </c>
      <c r="AI182" s="50"/>
      <c r="AJ182" s="50">
        <v>22444.676802191596</v>
      </c>
      <c r="AK182" s="50">
        <v>129.25885527740041</v>
      </c>
      <c r="AL182" s="15">
        <f t="shared" si="27"/>
        <v>9.5489545114535446E-3</v>
      </c>
      <c r="AM182" s="52">
        <f t="shared" si="27"/>
        <v>9.5489545114535446E-3</v>
      </c>
    </row>
    <row r="183" spans="1:39" x14ac:dyDescent="0.2">
      <c r="A183" s="178" t="s">
        <v>413</v>
      </c>
      <c r="B183" s="178" t="s">
        <v>414</v>
      </c>
      <c r="D183" s="61">
        <v>29001</v>
      </c>
      <c r="E183" s="66">
        <v>121.42379004578764</v>
      </c>
      <c r="F183" s="49"/>
      <c r="G183" s="81">
        <v>28835.402838274094</v>
      </c>
      <c r="H183" s="74">
        <v>119.93956778205809</v>
      </c>
      <c r="I183" s="83"/>
      <c r="J183" s="96">
        <f t="shared" si="25"/>
        <v>5.7428419729272928E-3</v>
      </c>
      <c r="K183" s="119">
        <f t="shared" si="25"/>
        <v>1.2374750811396273E-2</v>
      </c>
      <c r="L183" s="96">
        <v>2.6625261709132708E-2</v>
      </c>
      <c r="M183" s="90">
        <f>INDEX('Pace of change parameters'!$E$20:$I$20,1,$B$6)</f>
        <v>1.9900000000000001E-2</v>
      </c>
      <c r="N183" s="101">
        <f>IF(INDEX('Pace of change parameters'!$E$28:$I$28,1,$B$6)=1,(1+L183)*D183,D183)</f>
        <v>29773.159214826559</v>
      </c>
      <c r="O183" s="87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0.40457257192047019</v>
      </c>
      <c r="P183" s="51">
        <v>2.9263833760198255E-2</v>
      </c>
      <c r="Q183" s="51">
        <v>2.2521287177759364E-2</v>
      </c>
      <c r="R183" s="9">
        <f>IF(INDEX('Pace of change parameters'!$E$29:$I$29,1,$B$6)=1,D183*(1+P183),D183)</f>
        <v>29849.680442879511</v>
      </c>
      <c r="S183" s="96">
        <f>IF(P183&lt;INDEX('Pace of change parameters'!$E$22:$I$22,1,$B$6),INDEX('Pace of change parameters'!$E$22:$I$22,1,$B$6),P183)</f>
        <v>2.9263833760198255E-2</v>
      </c>
      <c r="T183" s="125">
        <v>2.2521287177759364E-2</v>
      </c>
      <c r="U183" s="110">
        <f t="shared" si="19"/>
        <v>29849.680442879511</v>
      </c>
      <c r="V183" s="124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5">
        <f>MIN(S183, S183+(INDEX('Pace of change parameters'!$E$25:$I$25,1,$B$6)-S183)*(1-V183))</f>
        <v>2.9263833760198255E-2</v>
      </c>
      <c r="X183" s="125">
        <v>2.2521287177759364E-2</v>
      </c>
      <c r="Y183" s="101">
        <f t="shared" si="20"/>
        <v>29849.680442879511</v>
      </c>
      <c r="Z183" s="90">
        <v>0</v>
      </c>
      <c r="AA183" s="92">
        <f t="shared" si="23"/>
        <v>29800.335860347299</v>
      </c>
      <c r="AB183" s="92">
        <f>IF(INDEX('Pace of change parameters'!$E$27:$I$27,1,$B$6)=1,MAX(AA183,Y183),Y183)</f>
        <v>29849.680442879511</v>
      </c>
      <c r="AC183" s="90">
        <f t="shared" si="21"/>
        <v>2.9263833760198255E-2</v>
      </c>
      <c r="AD183" s="136">
        <v>2.2521287177759364E-2</v>
      </c>
      <c r="AE183" s="50">
        <v>29850</v>
      </c>
      <c r="AF183" s="50">
        <v>124.15973927516394</v>
      </c>
      <c r="AG183" s="15">
        <f t="shared" si="26"/>
        <v>2.9274852591290035E-2</v>
      </c>
      <c r="AH183" s="15">
        <f t="shared" si="26"/>
        <v>2.2532233826209946E-2</v>
      </c>
      <c r="AI183" s="50"/>
      <c r="AJ183" s="50">
        <v>29800.335860347299</v>
      </c>
      <c r="AK183" s="50">
        <v>123.95316350864452</v>
      </c>
      <c r="AL183" s="15">
        <f t="shared" si="27"/>
        <v>1.6665630845720258E-3</v>
      </c>
      <c r="AM183" s="52">
        <f t="shared" si="27"/>
        <v>1.6665630845720258E-3</v>
      </c>
    </row>
    <row r="184" spans="1:39" x14ac:dyDescent="0.2">
      <c r="A184" s="178" t="s">
        <v>415</v>
      </c>
      <c r="B184" s="178" t="s">
        <v>416</v>
      </c>
      <c r="D184" s="61">
        <v>19676</v>
      </c>
      <c r="E184" s="66">
        <v>136.34537242245227</v>
      </c>
      <c r="F184" s="49"/>
      <c r="G184" s="81">
        <v>20016.693479604524</v>
      </c>
      <c r="H184" s="74">
        <v>138.09395703806979</v>
      </c>
      <c r="I184" s="83"/>
      <c r="J184" s="96">
        <f t="shared" si="25"/>
        <v>-1.7020467438923714E-2</v>
      </c>
      <c r="K184" s="119">
        <f t="shared" si="25"/>
        <v>-1.2662281921108742E-2</v>
      </c>
      <c r="L184" s="96">
        <v>2.442187788492256E-2</v>
      </c>
      <c r="M184" s="90">
        <f>INDEX('Pace of change parameters'!$E$20:$I$20,1,$B$6)</f>
        <v>1.9900000000000001E-2</v>
      </c>
      <c r="N184" s="101">
        <f>IF(INDEX('Pace of change parameters'!$E$28:$I$28,1,$B$6)=1,(1+L184)*D184,D184)</f>
        <v>20156.524869263736</v>
      </c>
      <c r="O184" s="87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0.67378797764633058</v>
      </c>
      <c r="P184" s="51">
        <v>2.880680801277169E-2</v>
      </c>
      <c r="Q184" s="51">
        <v>2.4265574705049309E-2</v>
      </c>
      <c r="R184" s="9">
        <f>IF(INDEX('Pace of change parameters'!$E$29:$I$29,1,$B$6)=1,D184*(1+P184),D184)</f>
        <v>20242.802754459295</v>
      </c>
      <c r="S184" s="96">
        <f>IF(P184&lt;INDEX('Pace of change parameters'!$E$22:$I$22,1,$B$6),INDEX('Pace of change parameters'!$E$22:$I$22,1,$B$6),P184)</f>
        <v>2.880680801277169E-2</v>
      </c>
      <c r="T184" s="125">
        <v>2.4265574705049309E-2</v>
      </c>
      <c r="U184" s="110">
        <f t="shared" si="19"/>
        <v>20242.802754459295</v>
      </c>
      <c r="V184" s="124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5">
        <f>MIN(S184, S184+(INDEX('Pace of change parameters'!$E$25:$I$25,1,$B$6)-S184)*(1-V184))</f>
        <v>2.880680801277169E-2</v>
      </c>
      <c r="X184" s="125">
        <v>2.4265574705049309E-2</v>
      </c>
      <c r="Y184" s="101">
        <f t="shared" si="20"/>
        <v>20242.802754459295</v>
      </c>
      <c r="Z184" s="90">
        <v>0</v>
      </c>
      <c r="AA184" s="92">
        <f t="shared" si="23"/>
        <v>20686.521768098235</v>
      </c>
      <c r="AB184" s="92">
        <f>IF(INDEX('Pace of change parameters'!$E$27:$I$27,1,$B$6)=1,MAX(AA184,Y184),Y184)</f>
        <v>20242.802754459295</v>
      </c>
      <c r="AC184" s="90">
        <f t="shared" si="21"/>
        <v>2.880680801277169E-2</v>
      </c>
      <c r="AD184" s="136">
        <v>2.4265574705049309E-2</v>
      </c>
      <c r="AE184" s="50">
        <v>20243</v>
      </c>
      <c r="AF184" s="50">
        <v>139.65523202770635</v>
      </c>
      <c r="AG184" s="15">
        <f t="shared" si="26"/>
        <v>2.8816832689571026E-2</v>
      </c>
      <c r="AH184" s="15">
        <f t="shared" si="26"/>
        <v>2.4275555132144966E-2</v>
      </c>
      <c r="AI184" s="50"/>
      <c r="AJ184" s="50">
        <v>20686.521768098235</v>
      </c>
      <c r="AK184" s="50">
        <v>142.71506186681606</v>
      </c>
      <c r="AL184" s="15">
        <f t="shared" si="27"/>
        <v>-2.1440132520596733E-2</v>
      </c>
      <c r="AM184" s="52">
        <f t="shared" si="27"/>
        <v>-2.1440132520596844E-2</v>
      </c>
    </row>
    <row r="185" spans="1:39" x14ac:dyDescent="0.2">
      <c r="A185" s="178" t="s">
        <v>417</v>
      </c>
      <c r="B185" s="178" t="s">
        <v>418</v>
      </c>
      <c r="D185" s="61">
        <v>39192</v>
      </c>
      <c r="E185" s="66">
        <v>129.67444713734798</v>
      </c>
      <c r="F185" s="49"/>
      <c r="G185" s="81">
        <v>39554.485134563067</v>
      </c>
      <c r="H185" s="74">
        <v>129.70998537593596</v>
      </c>
      <c r="I185" s="83"/>
      <c r="J185" s="96">
        <f t="shared" si="25"/>
        <v>-9.1641980253289734E-3</v>
      </c>
      <c r="K185" s="119">
        <f t="shared" si="25"/>
        <v>-2.739822881405729E-4</v>
      </c>
      <c r="L185" s="96">
        <v>2.9050992538105946E-2</v>
      </c>
      <c r="M185" s="90">
        <f>INDEX('Pace of change parameters'!$E$20:$I$20,1,$B$6)</f>
        <v>1.9900000000000001E-2</v>
      </c>
      <c r="N185" s="101">
        <f>IF(INDEX('Pace of change parameters'!$E$28:$I$28,1,$B$6)=1,(1+L185)*D185,D185)</f>
        <v>40330.566499553446</v>
      </c>
      <c r="O185" s="87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0.54058045471118898</v>
      </c>
      <c r="P185" s="51">
        <v>3.2584921458724159E-2</v>
      </c>
      <c r="Q185" s="51">
        <v>2.34025029199465E-2</v>
      </c>
      <c r="R185" s="9">
        <f>IF(INDEX('Pace of change parameters'!$E$29:$I$29,1,$B$6)=1,D185*(1+P185),D185)</f>
        <v>40469.068241810317</v>
      </c>
      <c r="S185" s="96">
        <f>IF(P185&lt;INDEX('Pace of change parameters'!$E$22:$I$22,1,$B$6),INDEX('Pace of change parameters'!$E$22:$I$22,1,$B$6),P185)</f>
        <v>3.2584921458724159E-2</v>
      </c>
      <c r="T185" s="125">
        <v>2.34025029199465E-2</v>
      </c>
      <c r="U185" s="110">
        <f t="shared" si="19"/>
        <v>40469.068241810317</v>
      </c>
      <c r="V185" s="124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5">
        <f>MIN(S185, S185+(INDEX('Pace of change parameters'!$E$25:$I$25,1,$B$6)-S185)*(1-V185))</f>
        <v>3.2584921458724159E-2</v>
      </c>
      <c r="X185" s="125">
        <v>2.34025029199465E-2</v>
      </c>
      <c r="Y185" s="101">
        <f t="shared" si="20"/>
        <v>40469.068241810317</v>
      </c>
      <c r="Z185" s="90">
        <v>0</v>
      </c>
      <c r="AA185" s="92">
        <f t="shared" si="23"/>
        <v>40878.115988326725</v>
      </c>
      <c r="AB185" s="92">
        <f>IF(INDEX('Pace of change parameters'!$E$27:$I$27,1,$B$6)=1,MAX(AA185,Y185),Y185)</f>
        <v>40469.068241810317</v>
      </c>
      <c r="AC185" s="90">
        <f t="shared" si="21"/>
        <v>3.2584921458724159E-2</v>
      </c>
      <c r="AD185" s="136">
        <v>2.34025029199465E-2</v>
      </c>
      <c r="AE185" s="50">
        <v>40469</v>
      </c>
      <c r="AF185" s="50">
        <v>132.70892998154397</v>
      </c>
      <c r="AG185" s="15">
        <f t="shared" si="26"/>
        <v>3.2583180240865373E-2</v>
      </c>
      <c r="AH185" s="15">
        <f t="shared" si="26"/>
        <v>2.3400777186132427E-2</v>
      </c>
      <c r="AI185" s="50"/>
      <c r="AJ185" s="50">
        <v>40878.115988326725</v>
      </c>
      <c r="AK185" s="50">
        <v>134.05053330876189</v>
      </c>
      <c r="AL185" s="15">
        <f t="shared" si="27"/>
        <v>-1.0008190897142888E-2</v>
      </c>
      <c r="AM185" s="52">
        <f t="shared" si="27"/>
        <v>-1.0008190897142999E-2</v>
      </c>
    </row>
    <row r="186" spans="1:39" x14ac:dyDescent="0.2">
      <c r="A186" s="178" t="s">
        <v>419</v>
      </c>
      <c r="B186" s="178" t="s">
        <v>420</v>
      </c>
      <c r="D186" s="61">
        <v>14557</v>
      </c>
      <c r="E186" s="66">
        <v>121.82648573227418</v>
      </c>
      <c r="F186" s="49"/>
      <c r="G186" s="81">
        <v>14798.513410037709</v>
      </c>
      <c r="H186" s="74">
        <v>123.08570984120408</v>
      </c>
      <c r="I186" s="83"/>
      <c r="J186" s="96">
        <f t="shared" si="25"/>
        <v>-1.6320112929309016E-2</v>
      </c>
      <c r="K186" s="119">
        <f t="shared" si="25"/>
        <v>-1.0230465506958164E-2</v>
      </c>
      <c r="L186" s="96">
        <v>2.621387455176194E-2</v>
      </c>
      <c r="M186" s="90">
        <f>INDEX('Pace of change parameters'!$E$20:$I$20,1,$B$6)</f>
        <v>1.9900000000000001E-2</v>
      </c>
      <c r="N186" s="101">
        <f>IF(INDEX('Pace of change parameters'!$E$28:$I$28,1,$B$6)=1,(1+L186)*D186,D186)</f>
        <v>14938.595371849999</v>
      </c>
      <c r="O186" s="87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0.6476394140533136</v>
      </c>
      <c r="P186" s="51">
        <v>3.0436005787292331E-2</v>
      </c>
      <c r="Q186" s="51">
        <v>2.4096154187642771E-2</v>
      </c>
      <c r="R186" s="9">
        <f>IF(INDEX('Pace of change parameters'!$E$29:$I$29,1,$B$6)=1,D186*(1+P186),D186)</f>
        <v>15000.056936245615</v>
      </c>
      <c r="S186" s="96">
        <f>IF(P186&lt;INDEX('Pace of change parameters'!$E$22:$I$22,1,$B$6),INDEX('Pace of change parameters'!$E$22:$I$22,1,$B$6),P186)</f>
        <v>3.0436005787292331E-2</v>
      </c>
      <c r="T186" s="125">
        <v>2.4096154187642771E-2</v>
      </c>
      <c r="U186" s="110">
        <f t="shared" si="19"/>
        <v>15000.056936245615</v>
      </c>
      <c r="V186" s="124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5">
        <f>MIN(S186, S186+(INDEX('Pace of change parameters'!$E$25:$I$25,1,$B$6)-S186)*(1-V186))</f>
        <v>3.0436005787292331E-2</v>
      </c>
      <c r="X186" s="125">
        <v>2.4096154187642771E-2</v>
      </c>
      <c r="Y186" s="101">
        <f t="shared" si="20"/>
        <v>15000.056936245615</v>
      </c>
      <c r="Z186" s="90">
        <v>0</v>
      </c>
      <c r="AA186" s="92">
        <f t="shared" si="23"/>
        <v>15293.723216782106</v>
      </c>
      <c r="AB186" s="92">
        <f>IF(INDEX('Pace of change parameters'!$E$27:$I$27,1,$B$6)=1,MAX(AA186,Y186),Y186)</f>
        <v>15000.056936245615</v>
      </c>
      <c r="AC186" s="90">
        <f t="shared" si="21"/>
        <v>3.0436005787292331E-2</v>
      </c>
      <c r="AD186" s="136">
        <v>2.4096154187642771E-2</v>
      </c>
      <c r="AE186" s="50">
        <v>15000</v>
      </c>
      <c r="AF186" s="50">
        <v>124.76156195295542</v>
      </c>
      <c r="AG186" s="15">
        <f t="shared" si="26"/>
        <v>3.0432094524970754E-2</v>
      </c>
      <c r="AH186" s="15">
        <f t="shared" si="26"/>
        <v>2.409226698971989E-2</v>
      </c>
      <c r="AI186" s="50"/>
      <c r="AJ186" s="50">
        <v>15293.723216782106</v>
      </c>
      <c r="AK186" s="50">
        <v>127.20458644012756</v>
      </c>
      <c r="AL186" s="15">
        <f t="shared" si="27"/>
        <v>-1.920547486172608E-2</v>
      </c>
      <c r="AM186" s="52">
        <f t="shared" si="27"/>
        <v>-1.920547486172608E-2</v>
      </c>
    </row>
    <row r="187" spans="1:39" x14ac:dyDescent="0.2">
      <c r="A187" s="178" t="s">
        <v>421</v>
      </c>
      <c r="B187" s="178" t="s">
        <v>422</v>
      </c>
      <c r="D187" s="61">
        <v>14321</v>
      </c>
      <c r="E187" s="66">
        <v>128.06973168117241</v>
      </c>
      <c r="F187" s="49"/>
      <c r="G187" s="81">
        <v>14268.528127581812</v>
      </c>
      <c r="H187" s="74">
        <v>126.7392274799121</v>
      </c>
      <c r="I187" s="83"/>
      <c r="J187" s="96">
        <f t="shared" si="25"/>
        <v>3.6774551620890605E-3</v>
      </c>
      <c r="K187" s="119">
        <f t="shared" si="25"/>
        <v>1.0497966791467084E-2</v>
      </c>
      <c r="L187" s="96">
        <v>2.6830752280053494E-2</v>
      </c>
      <c r="M187" s="90">
        <f>INDEX('Pace of change parameters'!$E$20:$I$20,1,$B$6)</f>
        <v>1.9900000000000001E-2</v>
      </c>
      <c r="N187" s="101">
        <f>IF(INDEX('Pace of change parameters'!$E$28:$I$28,1,$B$6)=1,(1+L187)*D187,D187)</f>
        <v>14705.243203402646</v>
      </c>
      <c r="O187" s="87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0.42475304525304214</v>
      </c>
      <c r="P187" s="51">
        <v>2.9601493354971087E-2</v>
      </c>
      <c r="Q187" s="51">
        <v>2.2652039531377177E-2</v>
      </c>
      <c r="R187" s="9">
        <f>IF(INDEX('Pace of change parameters'!$E$29:$I$29,1,$B$6)=1,D187*(1+P187),D187)</f>
        <v>14744.922986336542</v>
      </c>
      <c r="S187" s="96">
        <f>IF(P187&lt;INDEX('Pace of change parameters'!$E$22:$I$22,1,$B$6),INDEX('Pace of change parameters'!$E$22:$I$22,1,$B$6),P187)</f>
        <v>2.9601493354971087E-2</v>
      </c>
      <c r="T187" s="125">
        <v>2.2652039531377177E-2</v>
      </c>
      <c r="U187" s="110">
        <f t="shared" si="19"/>
        <v>14744.922986336542</v>
      </c>
      <c r="V187" s="124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5">
        <f>MIN(S187, S187+(INDEX('Pace of change parameters'!$E$25:$I$25,1,$B$6)-S187)*(1-V187))</f>
        <v>2.9601493354971087E-2</v>
      </c>
      <c r="X187" s="125">
        <v>2.2652039531377177E-2</v>
      </c>
      <c r="Y187" s="101">
        <f t="shared" si="20"/>
        <v>14744.922986336542</v>
      </c>
      <c r="Z187" s="90">
        <v>0</v>
      </c>
      <c r="AA187" s="92">
        <f t="shared" si="23"/>
        <v>14746.002780663792</v>
      </c>
      <c r="AB187" s="92">
        <f>IF(INDEX('Pace of change parameters'!$E$27:$I$27,1,$B$6)=1,MAX(AA187,Y187),Y187)</f>
        <v>14744.922986336542</v>
      </c>
      <c r="AC187" s="90">
        <f t="shared" si="21"/>
        <v>2.9601493354971087E-2</v>
      </c>
      <c r="AD187" s="136">
        <v>2.2652039531377177E-2</v>
      </c>
      <c r="AE187" s="50">
        <v>14745</v>
      </c>
      <c r="AF187" s="50">
        <v>130.97145637459786</v>
      </c>
      <c r="AG187" s="15">
        <f t="shared" si="26"/>
        <v>2.9606871028559523E-2</v>
      </c>
      <c r="AH187" s="15">
        <f t="shared" si="26"/>
        <v>2.2657380907529667E-2</v>
      </c>
      <c r="AI187" s="50"/>
      <c r="AJ187" s="50">
        <v>14746.002780663792</v>
      </c>
      <c r="AK187" s="50">
        <v>130.98036350541923</v>
      </c>
      <c r="AL187" s="15">
        <f t="shared" si="27"/>
        <v>-6.8003558571616551E-5</v>
      </c>
      <c r="AM187" s="52">
        <f t="shared" si="27"/>
        <v>-6.8003558571616551E-5</v>
      </c>
    </row>
    <row r="188" spans="1:39" x14ac:dyDescent="0.2">
      <c r="A188" s="178" t="s">
        <v>423</v>
      </c>
      <c r="B188" s="178" t="s">
        <v>424</v>
      </c>
      <c r="D188" s="61">
        <v>28225</v>
      </c>
      <c r="E188" s="66">
        <v>124.15270746679825</v>
      </c>
      <c r="F188" s="49"/>
      <c r="G188" s="81">
        <v>28837.087719757918</v>
      </c>
      <c r="H188" s="74">
        <v>126.19119679306343</v>
      </c>
      <c r="I188" s="83"/>
      <c r="J188" s="96">
        <f t="shared" si="25"/>
        <v>-2.1225712031195942E-2</v>
      </c>
      <c r="K188" s="119">
        <f t="shared" si="25"/>
        <v>-1.6153974112853686E-2</v>
      </c>
      <c r="L188" s="96">
        <v>2.5184839994777386E-2</v>
      </c>
      <c r="M188" s="90">
        <f>INDEX('Pace of change parameters'!$E$20:$I$20,1,$B$6)</f>
        <v>1.9900000000000001E-2</v>
      </c>
      <c r="N188" s="101">
        <f>IF(INDEX('Pace of change parameters'!$E$28:$I$28,1,$B$6)=1,(1+L188)*D188,D188)</f>
        <v>28935.84210885259</v>
      </c>
      <c r="O188" s="87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0.71133305497692134</v>
      </c>
      <c r="P188" s="51">
        <v>2.981755667105257E-2</v>
      </c>
      <c r="Q188" s="51">
        <v>2.4508834966928683E-2</v>
      </c>
      <c r="R188" s="9">
        <f>IF(INDEX('Pace of change parameters'!$E$29:$I$29,1,$B$6)=1,D188*(1+P188),D188)</f>
        <v>29066.60053704046</v>
      </c>
      <c r="S188" s="96">
        <f>IF(P188&lt;INDEX('Pace of change parameters'!$E$22:$I$22,1,$B$6),INDEX('Pace of change parameters'!$E$22:$I$22,1,$B$6),P188)</f>
        <v>2.981755667105257E-2</v>
      </c>
      <c r="T188" s="125">
        <v>2.4508834966928683E-2</v>
      </c>
      <c r="U188" s="110">
        <f t="shared" si="19"/>
        <v>29066.60053704046</v>
      </c>
      <c r="V188" s="124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5">
        <f>MIN(S188, S188+(INDEX('Pace of change parameters'!$E$25:$I$25,1,$B$6)-S188)*(1-V188))</f>
        <v>2.981755667105257E-2</v>
      </c>
      <c r="X188" s="125">
        <v>2.4508834966928683E-2</v>
      </c>
      <c r="Y188" s="101">
        <f t="shared" si="20"/>
        <v>29066.60053704046</v>
      </c>
      <c r="Z188" s="90">
        <v>0</v>
      </c>
      <c r="AA188" s="92">
        <f t="shared" si="23"/>
        <v>29802.077123834566</v>
      </c>
      <c r="AB188" s="92">
        <f>IF(INDEX('Pace of change parameters'!$E$27:$I$27,1,$B$6)=1,MAX(AA188,Y188),Y188)</f>
        <v>29066.60053704046</v>
      </c>
      <c r="AC188" s="90">
        <f t="shared" si="21"/>
        <v>2.981755667105257E-2</v>
      </c>
      <c r="AD188" s="136">
        <v>2.4508834966928683E-2</v>
      </c>
      <c r="AE188" s="50">
        <v>29067</v>
      </c>
      <c r="AF188" s="50">
        <v>127.19729373610848</v>
      </c>
      <c r="AG188" s="15">
        <f t="shared" si="26"/>
        <v>2.9831709477413648E-2</v>
      </c>
      <c r="AH188" s="15">
        <f t="shared" si="26"/>
        <v>2.4522914815405361E-2</v>
      </c>
      <c r="AI188" s="50"/>
      <c r="AJ188" s="50">
        <v>29802.077123834566</v>
      </c>
      <c r="AK188" s="50">
        <v>130.41399380281914</v>
      </c>
      <c r="AL188" s="15">
        <f t="shared" si="27"/>
        <v>-2.4665298354210274E-2</v>
      </c>
      <c r="AM188" s="52">
        <f t="shared" si="27"/>
        <v>-2.4665298354210274E-2</v>
      </c>
    </row>
    <row r="189" spans="1:39" x14ac:dyDescent="0.2">
      <c r="A189" s="178" t="s">
        <v>425</v>
      </c>
      <c r="B189" s="178" t="s">
        <v>426</v>
      </c>
      <c r="D189" s="61">
        <v>28926</v>
      </c>
      <c r="E189" s="66">
        <v>126.78767703417843</v>
      </c>
      <c r="F189" s="49"/>
      <c r="G189" s="81">
        <v>28099.355975806546</v>
      </c>
      <c r="H189" s="74">
        <v>122.01889338461697</v>
      </c>
      <c r="I189" s="83"/>
      <c r="J189" s="96">
        <f t="shared" si="25"/>
        <v>2.9418611049491394E-2</v>
      </c>
      <c r="K189" s="119">
        <f t="shared" si="25"/>
        <v>3.9082338130454364E-2</v>
      </c>
      <c r="L189" s="96">
        <v>2.9474370566145103E-2</v>
      </c>
      <c r="M189" s="90">
        <f>INDEX('Pace of change parameters'!$E$20:$I$20,1,$B$6)</f>
        <v>1.9900000000000001E-2</v>
      </c>
      <c r="N189" s="101">
        <f>IF(INDEX('Pace of change parameters'!$E$28:$I$28,1,$B$6)=1,(1+L189)*D189,D189)</f>
        <v>29778.575642996315</v>
      </c>
      <c r="O189" s="87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0.11739421365102838</v>
      </c>
      <c r="P189" s="51">
        <v>3.0242125834282207E-2</v>
      </c>
      <c r="Q189" s="51">
        <v>2.0660614951047762E-2</v>
      </c>
      <c r="R189" s="9">
        <f>IF(INDEX('Pace of change parameters'!$E$29:$I$29,1,$B$6)=1,D189*(1+P189),D189)</f>
        <v>29800.783731882446</v>
      </c>
      <c r="S189" s="96">
        <f>IF(P189&lt;INDEX('Pace of change parameters'!$E$22:$I$22,1,$B$6),INDEX('Pace of change parameters'!$E$22:$I$22,1,$B$6),P189)</f>
        <v>3.0242125834282207E-2</v>
      </c>
      <c r="T189" s="125">
        <v>2.0660614951047762E-2</v>
      </c>
      <c r="U189" s="110">
        <f t="shared" si="19"/>
        <v>29800.783731882446</v>
      </c>
      <c r="V189" s="124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5">
        <f>MIN(S189, S189+(INDEX('Pace of change parameters'!$E$25:$I$25,1,$B$6)-S189)*(1-V189))</f>
        <v>3.0242125834282207E-2</v>
      </c>
      <c r="X189" s="125">
        <v>2.0660614951047762E-2</v>
      </c>
      <c r="Y189" s="101">
        <f t="shared" si="20"/>
        <v>29800.783731882446</v>
      </c>
      <c r="Z189" s="90">
        <v>0</v>
      </c>
      <c r="AA189" s="92">
        <f t="shared" si="23"/>
        <v>29039.658305970512</v>
      </c>
      <c r="AB189" s="92">
        <f>IF(INDEX('Pace of change parameters'!$E$27:$I$27,1,$B$6)=1,MAX(AA189,Y189),Y189)</f>
        <v>29800.783731882446</v>
      </c>
      <c r="AC189" s="90">
        <f t="shared" si="21"/>
        <v>3.0242125834282207E-2</v>
      </c>
      <c r="AD189" s="136">
        <v>2.0660614951047762E-2</v>
      </c>
      <c r="AE189" s="50">
        <v>29801</v>
      </c>
      <c r="AF189" s="50">
        <v>129.40812753451718</v>
      </c>
      <c r="AG189" s="15">
        <f t="shared" si="26"/>
        <v>3.0249602433796596E-2</v>
      </c>
      <c r="AH189" s="15">
        <f t="shared" si="26"/>
        <v>2.0668022016306464E-2</v>
      </c>
      <c r="AI189" s="50"/>
      <c r="AJ189" s="50">
        <v>29039.658305970512</v>
      </c>
      <c r="AK189" s="50">
        <v>126.10207058883368</v>
      </c>
      <c r="AL189" s="15">
        <f t="shared" si="27"/>
        <v>2.6217308964443298E-2</v>
      </c>
      <c r="AM189" s="52">
        <f t="shared" si="27"/>
        <v>2.6217308964443298E-2</v>
      </c>
    </row>
    <row r="190" spans="1:39" x14ac:dyDescent="0.2">
      <c r="A190" s="178" t="s">
        <v>427</v>
      </c>
      <c r="B190" s="178" t="s">
        <v>428</v>
      </c>
      <c r="D190" s="61">
        <v>44939</v>
      </c>
      <c r="E190" s="66">
        <v>120.1069135056549</v>
      </c>
      <c r="F190" s="49"/>
      <c r="G190" s="81">
        <v>47265.63893033022</v>
      </c>
      <c r="H190" s="74">
        <v>125.32584929589767</v>
      </c>
      <c r="I190" s="83"/>
      <c r="J190" s="96">
        <f t="shared" si="25"/>
        <v>-4.9224743026529238E-2</v>
      </c>
      <c r="K190" s="119">
        <f t="shared" si="25"/>
        <v>-4.1642931761992075E-2</v>
      </c>
      <c r="L190" s="96">
        <v>2.8033035911469106E-2</v>
      </c>
      <c r="M190" s="90">
        <f>INDEX('Pace of change parameters'!$E$20:$I$20,1,$B$6)</f>
        <v>1.9900000000000001E-2</v>
      </c>
      <c r="N190" s="101">
        <f>IF(INDEX('Pace of change parameters'!$E$28:$I$28,1,$B$6)=1,(1+L190)*D190,D190)</f>
        <v>46198.776600825513</v>
      </c>
      <c r="O190" s="87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0.98540786840851702</v>
      </c>
      <c r="P190" s="51">
        <v>3.4468556317346577E-2</v>
      </c>
      <c r="Q190" s="51">
        <v>2.6284607335244958E-2</v>
      </c>
      <c r="R190" s="9">
        <f>IF(INDEX('Pace of change parameters'!$E$29:$I$29,1,$B$6)=1,D190*(1+P190),D190)</f>
        <v>46487.982452345241</v>
      </c>
      <c r="S190" s="96">
        <f>IF(P190&lt;INDEX('Pace of change parameters'!$E$22:$I$22,1,$B$6),INDEX('Pace of change parameters'!$E$22:$I$22,1,$B$6),P190)</f>
        <v>3.4468556317346577E-2</v>
      </c>
      <c r="T190" s="125">
        <v>2.6284607335244958E-2</v>
      </c>
      <c r="U190" s="110">
        <f t="shared" si="19"/>
        <v>46487.982452345241</v>
      </c>
      <c r="V190" s="124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5">
        <f>MIN(S190, S190+(INDEX('Pace of change parameters'!$E$25:$I$25,1,$B$6)-S190)*(1-V190))</f>
        <v>3.4468556317346577E-2</v>
      </c>
      <c r="X190" s="125">
        <v>2.6284607335244958E-2</v>
      </c>
      <c r="Y190" s="101">
        <f t="shared" si="20"/>
        <v>46487.982452345241</v>
      </c>
      <c r="Z190" s="90">
        <v>0</v>
      </c>
      <c r="AA190" s="92">
        <f t="shared" si="23"/>
        <v>48847.311850561717</v>
      </c>
      <c r="AB190" s="92">
        <f>IF(INDEX('Pace of change parameters'!$E$27:$I$27,1,$B$6)=1,MAX(AA190,Y190),Y190)</f>
        <v>46487.982452345241</v>
      </c>
      <c r="AC190" s="90">
        <f t="shared" si="21"/>
        <v>3.4468556317346577E-2</v>
      </c>
      <c r="AD190" s="136">
        <v>2.6284607335244958E-2</v>
      </c>
      <c r="AE190" s="50">
        <v>46488</v>
      </c>
      <c r="AF190" s="50">
        <v>123.26392309337999</v>
      </c>
      <c r="AG190" s="15">
        <f t="shared" si="26"/>
        <v>3.446894679454382E-2</v>
      </c>
      <c r="AH190" s="15">
        <f t="shared" si="26"/>
        <v>2.6284994723275723E-2</v>
      </c>
      <c r="AI190" s="50"/>
      <c r="AJ190" s="50">
        <v>48847.311850561717</v>
      </c>
      <c r="AK190" s="50">
        <v>129.51968876411092</v>
      </c>
      <c r="AL190" s="15">
        <f t="shared" si="27"/>
        <v>-4.8299727481003307E-2</v>
      </c>
      <c r="AM190" s="52">
        <f t="shared" si="27"/>
        <v>-4.8299727481003418E-2</v>
      </c>
    </row>
    <row r="191" spans="1:39" x14ac:dyDescent="0.2">
      <c r="A191" s="178" t="s">
        <v>429</v>
      </c>
      <c r="B191" s="178" t="s">
        <v>430</v>
      </c>
      <c r="D191" s="61">
        <v>94151</v>
      </c>
      <c r="E191" s="66">
        <v>129.04631552068273</v>
      </c>
      <c r="F191" s="49"/>
      <c r="G191" s="81">
        <v>90807.4236344854</v>
      </c>
      <c r="H191" s="74">
        <v>123.76339655607458</v>
      </c>
      <c r="I191" s="83"/>
      <c r="J191" s="96">
        <f t="shared" si="25"/>
        <v>3.6820517879386561E-2</v>
      </c>
      <c r="K191" s="119">
        <f t="shared" si="25"/>
        <v>4.2685633326284611E-2</v>
      </c>
      <c r="L191" s="96">
        <v>2.566939898578191E-2</v>
      </c>
      <c r="M191" s="90">
        <f>INDEX('Pace of change parameters'!$E$20:$I$20,1,$B$6)</f>
        <v>1.9900000000000001E-2</v>
      </c>
      <c r="N191" s="101">
        <f>IF(INDEX('Pace of change parameters'!$E$28:$I$28,1,$B$6)=1,(1+L191)*D191,D191)</f>
        <v>96567.799583910353</v>
      </c>
      <c r="O191" s="87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7.8649104018445076E-2</v>
      </c>
      <c r="P191" s="51">
        <v>2.6181861086916447E-2</v>
      </c>
      <c r="Q191" s="51">
        <v>2.0409579497510544E-2</v>
      </c>
      <c r="R191" s="9">
        <f>IF(INDEX('Pace of change parameters'!$E$29:$I$29,1,$B$6)=1,D191*(1+P191),D191)</f>
        <v>96616.048403194276</v>
      </c>
      <c r="S191" s="96">
        <f>IF(P191&lt;INDEX('Pace of change parameters'!$E$22:$I$22,1,$B$6),INDEX('Pace of change parameters'!$E$22:$I$22,1,$B$6),P191)</f>
        <v>2.6181861086916447E-2</v>
      </c>
      <c r="T191" s="125">
        <v>2.0409579497510544E-2</v>
      </c>
      <c r="U191" s="110">
        <f t="shared" si="19"/>
        <v>96616.048403194276</v>
      </c>
      <c r="V191" s="124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5">
        <f>MIN(S191, S191+(INDEX('Pace of change parameters'!$E$25:$I$25,1,$B$6)-S191)*(1-V191))</f>
        <v>2.6181861086916447E-2</v>
      </c>
      <c r="X191" s="125">
        <v>2.0409579497510544E-2</v>
      </c>
      <c r="Y191" s="101">
        <f t="shared" si="20"/>
        <v>96616.048403194276</v>
      </c>
      <c r="Z191" s="90">
        <v>0</v>
      </c>
      <c r="AA191" s="92">
        <f t="shared" si="23"/>
        <v>93846.156341142821</v>
      </c>
      <c r="AB191" s="92">
        <f>IF(INDEX('Pace of change parameters'!$E$27:$I$27,1,$B$6)=1,MAX(AA191,Y191),Y191)</f>
        <v>96616.048403194276</v>
      </c>
      <c r="AC191" s="90">
        <f t="shared" si="21"/>
        <v>2.6181861086916447E-2</v>
      </c>
      <c r="AD191" s="136">
        <v>2.0409579497510544E-2</v>
      </c>
      <c r="AE191" s="50">
        <v>96616</v>
      </c>
      <c r="AF191" s="50">
        <v>131.68003058640531</v>
      </c>
      <c r="AG191" s="15">
        <f t="shared" si="26"/>
        <v>2.6181346985162168E-2</v>
      </c>
      <c r="AH191" s="15">
        <f t="shared" si="26"/>
        <v>2.0409068287582821E-2</v>
      </c>
      <c r="AI191" s="50"/>
      <c r="AJ191" s="50">
        <v>93846.156341142821</v>
      </c>
      <c r="AK191" s="50">
        <v>127.90495091308128</v>
      </c>
      <c r="AL191" s="15">
        <f t="shared" si="27"/>
        <v>2.9514726727735585E-2</v>
      </c>
      <c r="AM191" s="52">
        <f t="shared" si="27"/>
        <v>2.9514726727735585E-2</v>
      </c>
    </row>
    <row r="192" spans="1:39" x14ac:dyDescent="0.2">
      <c r="A192" s="178" t="s">
        <v>431</v>
      </c>
      <c r="B192" s="178" t="s">
        <v>432</v>
      </c>
      <c r="D192" s="61">
        <v>29227</v>
      </c>
      <c r="E192" s="66">
        <v>129.32957740087627</v>
      </c>
      <c r="F192" s="49"/>
      <c r="G192" s="81">
        <v>30688.027586140994</v>
      </c>
      <c r="H192" s="74">
        <v>135.01143725779019</v>
      </c>
      <c r="I192" s="83"/>
      <c r="J192" s="96">
        <f t="shared" si="25"/>
        <v>-4.7609041735898638E-2</v>
      </c>
      <c r="K192" s="119">
        <f t="shared" si="25"/>
        <v>-4.2084285393281129E-2</v>
      </c>
      <c r="L192" s="96">
        <v>2.5816371785076342E-2</v>
      </c>
      <c r="M192" s="90">
        <f>INDEX('Pace of change parameters'!$E$20:$I$20,1,$B$6)</f>
        <v>1.9900000000000001E-2</v>
      </c>
      <c r="N192" s="101">
        <f>IF(INDEX('Pace of change parameters'!$E$28:$I$28,1,$B$6)=1,(1+L192)*D192,D192)</f>
        <v>29981.535098162425</v>
      </c>
      <c r="O192" s="87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0.990153606379367</v>
      </c>
      <c r="P192" s="51">
        <v>3.2268942527779343E-2</v>
      </c>
      <c r="Q192" s="51">
        <v>2.6315355692784426E-2</v>
      </c>
      <c r="R192" s="9">
        <f>IF(INDEX('Pace of change parameters'!$E$29:$I$29,1,$B$6)=1,D192*(1+P192),D192)</f>
        <v>30170.124383259408</v>
      </c>
      <c r="S192" s="96">
        <f>IF(P192&lt;INDEX('Pace of change parameters'!$E$22:$I$22,1,$B$6),INDEX('Pace of change parameters'!$E$22:$I$22,1,$B$6),P192)</f>
        <v>3.2268942527779343E-2</v>
      </c>
      <c r="T192" s="125">
        <v>2.6315355692784426E-2</v>
      </c>
      <c r="U192" s="110">
        <f t="shared" si="19"/>
        <v>30170.124383259408</v>
      </c>
      <c r="V192" s="124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5">
        <f>MIN(S192, S192+(INDEX('Pace of change parameters'!$E$25:$I$25,1,$B$6)-S192)*(1-V192))</f>
        <v>3.2268942527779343E-2</v>
      </c>
      <c r="X192" s="125">
        <v>2.6315355692784426E-2</v>
      </c>
      <c r="Y192" s="101">
        <f t="shared" si="20"/>
        <v>30170.124383259408</v>
      </c>
      <c r="Z192" s="90">
        <v>0</v>
      </c>
      <c r="AA192" s="92">
        <f t="shared" si="23"/>
        <v>31714.95588557353</v>
      </c>
      <c r="AB192" s="92">
        <f>IF(INDEX('Pace of change parameters'!$E$27:$I$27,1,$B$6)=1,MAX(AA192,Y192),Y192)</f>
        <v>30170.124383259408</v>
      </c>
      <c r="AC192" s="90">
        <f t="shared" si="21"/>
        <v>3.2268942527779343E-2</v>
      </c>
      <c r="AD192" s="136">
        <v>2.6315355692784426E-2</v>
      </c>
      <c r="AE192" s="50">
        <v>30170</v>
      </c>
      <c r="AF192" s="50">
        <v>132.7323840098172</v>
      </c>
      <c r="AG192" s="15">
        <f t="shared" si="26"/>
        <v>3.226468676224048E-2</v>
      </c>
      <c r="AH192" s="15">
        <f t="shared" si="26"/>
        <v>2.6311124472272907E-2</v>
      </c>
      <c r="AI192" s="50"/>
      <c r="AJ192" s="50">
        <v>31714.95588557353</v>
      </c>
      <c r="AK192" s="50">
        <v>139.52939023726742</v>
      </c>
      <c r="AL192" s="15">
        <f t="shared" si="27"/>
        <v>-4.8713795823890682E-2</v>
      </c>
      <c r="AM192" s="52">
        <f t="shared" si="27"/>
        <v>-4.8713795823890793E-2</v>
      </c>
    </row>
    <row r="193" spans="1:39" x14ac:dyDescent="0.2">
      <c r="A193" s="178" t="s">
        <v>433</v>
      </c>
      <c r="B193" s="178" t="s">
        <v>434</v>
      </c>
      <c r="D193" s="61">
        <v>20512</v>
      </c>
      <c r="E193" s="66">
        <v>130.16808230920518</v>
      </c>
      <c r="F193" s="49"/>
      <c r="G193" s="81">
        <v>20299.174188208919</v>
      </c>
      <c r="H193" s="74">
        <v>127.34515336169621</v>
      </c>
      <c r="I193" s="83"/>
      <c r="J193" s="96">
        <f t="shared" si="25"/>
        <v>1.0484456649212159E-2</v>
      </c>
      <c r="K193" s="119">
        <f t="shared" si="25"/>
        <v>2.2167541307921201E-2</v>
      </c>
      <c r="L193" s="96">
        <v>3.1691945897841745E-2</v>
      </c>
      <c r="M193" s="90">
        <f>INDEX('Pace of change parameters'!$E$20:$I$20,1,$B$6)</f>
        <v>1.9900000000000001E-2</v>
      </c>
      <c r="N193" s="101">
        <f>IF(INDEX('Pace of change parameters'!$E$28:$I$28,1,$B$6)=1,(1+L193)*D193,D193)</f>
        <v>21162.065194256531</v>
      </c>
      <c r="O193" s="87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0.29927374937719142</v>
      </c>
      <c r="P193" s="51">
        <v>3.3653404921219154E-2</v>
      </c>
      <c r="Q193" s="51">
        <v>2.1839040103876828E-2</v>
      </c>
      <c r="R193" s="9">
        <f>IF(INDEX('Pace of change parameters'!$E$29:$I$29,1,$B$6)=1,D193*(1+P193),D193)</f>
        <v>21202.298641744048</v>
      </c>
      <c r="S193" s="96">
        <f>IF(P193&lt;INDEX('Pace of change parameters'!$E$22:$I$22,1,$B$6),INDEX('Pace of change parameters'!$E$22:$I$22,1,$B$6),P193)</f>
        <v>3.3653404921219154E-2</v>
      </c>
      <c r="T193" s="125">
        <v>2.1839040103876828E-2</v>
      </c>
      <c r="U193" s="110">
        <f t="shared" si="19"/>
        <v>21202.298641744048</v>
      </c>
      <c r="V193" s="124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5">
        <f>MIN(S193, S193+(INDEX('Pace of change parameters'!$E$25:$I$25,1,$B$6)-S193)*(1-V193))</f>
        <v>3.3653404921219154E-2</v>
      </c>
      <c r="X193" s="125">
        <v>2.1839040103876828E-2</v>
      </c>
      <c r="Y193" s="101">
        <f t="shared" si="20"/>
        <v>21202.298641744048</v>
      </c>
      <c r="Z193" s="90">
        <v>0</v>
      </c>
      <c r="AA193" s="92">
        <f t="shared" si="23"/>
        <v>20978.45526518489</v>
      </c>
      <c r="AB193" s="92">
        <f>IF(INDEX('Pace of change parameters'!$E$27:$I$27,1,$B$6)=1,MAX(AA193,Y193),Y193)</f>
        <v>21202.298641744048</v>
      </c>
      <c r="AC193" s="90">
        <f t="shared" si="21"/>
        <v>3.3653404921219154E-2</v>
      </c>
      <c r="AD193" s="136">
        <v>2.1839040103876828E-2</v>
      </c>
      <c r="AE193" s="50">
        <v>21202</v>
      </c>
      <c r="AF193" s="50">
        <v>133.00895477526382</v>
      </c>
      <c r="AG193" s="15">
        <f t="shared" si="26"/>
        <v>3.3638845553822128E-2</v>
      </c>
      <c r="AH193" s="15">
        <f t="shared" si="26"/>
        <v>2.1824647145913589E-2</v>
      </c>
      <c r="AI193" s="50"/>
      <c r="AJ193" s="50">
        <v>20978.45526518489</v>
      </c>
      <c r="AK193" s="50">
        <v>131.60656577784513</v>
      </c>
      <c r="AL193" s="15">
        <f t="shared" si="27"/>
        <v>1.0655919703778105E-2</v>
      </c>
      <c r="AM193" s="52">
        <f t="shared" si="27"/>
        <v>1.0655919703777883E-2</v>
      </c>
    </row>
    <row r="194" spans="1:39" x14ac:dyDescent="0.2">
      <c r="A194" s="178" t="s">
        <v>435</v>
      </c>
      <c r="B194" s="178" t="s">
        <v>436</v>
      </c>
      <c r="D194" s="61">
        <v>27723</v>
      </c>
      <c r="E194" s="66">
        <v>128.8571818516935</v>
      </c>
      <c r="F194" s="49"/>
      <c r="G194" s="81">
        <v>29007.674396447459</v>
      </c>
      <c r="H194" s="74">
        <v>134.15187149990811</v>
      </c>
      <c r="I194" s="83"/>
      <c r="J194" s="96">
        <f t="shared" si="25"/>
        <v>-4.4287397151865138E-2</v>
      </c>
      <c r="K194" s="119">
        <f t="shared" si="25"/>
        <v>-3.9467877630154691E-2</v>
      </c>
      <c r="L194" s="96">
        <v>2.5043207221024266E-2</v>
      </c>
      <c r="M194" s="90">
        <f>INDEX('Pace of change parameters'!$E$20:$I$20,1,$B$6)</f>
        <v>1.9900000000000001E-2</v>
      </c>
      <c r="N194" s="101">
        <f>IF(INDEX('Pace of change parameters'!$E$28:$I$28,1,$B$6)=1,(1+L194)*D194,D194)</f>
        <v>28417.272833788455</v>
      </c>
      <c r="O194" s="87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0.96202018957155588</v>
      </c>
      <c r="P194" s="51">
        <v>3.1307714720629987E-2</v>
      </c>
      <c r="Q194" s="51">
        <v>2.613307500975437E-2</v>
      </c>
      <c r="R194" s="9">
        <f>IF(INDEX('Pace of change parameters'!$E$29:$I$29,1,$B$6)=1,D194*(1+P194),D194)</f>
        <v>28590.943775200027</v>
      </c>
      <c r="S194" s="96">
        <f>IF(P194&lt;INDEX('Pace of change parameters'!$E$22:$I$22,1,$B$6),INDEX('Pace of change parameters'!$E$22:$I$22,1,$B$6),P194)</f>
        <v>3.1307714720629987E-2</v>
      </c>
      <c r="T194" s="125">
        <v>2.613307500975437E-2</v>
      </c>
      <c r="U194" s="110">
        <f t="shared" si="19"/>
        <v>28590.943775200027</v>
      </c>
      <c r="V194" s="124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5">
        <f>MIN(S194, S194+(INDEX('Pace of change parameters'!$E$25:$I$25,1,$B$6)-S194)*(1-V194))</f>
        <v>3.1307714720629987E-2</v>
      </c>
      <c r="X194" s="125">
        <v>2.613307500975437E-2</v>
      </c>
      <c r="Y194" s="101">
        <f t="shared" si="20"/>
        <v>28590.943775200027</v>
      </c>
      <c r="Z194" s="90">
        <v>0</v>
      </c>
      <c r="AA194" s="92">
        <f t="shared" si="23"/>
        <v>29978.372224935119</v>
      </c>
      <c r="AB194" s="92">
        <f>IF(INDEX('Pace of change parameters'!$E$27:$I$27,1,$B$6)=1,MAX(AA194,Y194),Y194)</f>
        <v>28590.943775200027</v>
      </c>
      <c r="AC194" s="90">
        <f t="shared" si="21"/>
        <v>3.1307714720629987E-2</v>
      </c>
      <c r="AD194" s="136">
        <v>2.613307500975437E-2</v>
      </c>
      <c r="AE194" s="50">
        <v>28591</v>
      </c>
      <c r="AF194" s="50">
        <v>132.22487627355633</v>
      </c>
      <c r="AG194" s="15">
        <f t="shared" si="26"/>
        <v>3.1309742812826835E-2</v>
      </c>
      <c r="AH194" s="15">
        <f t="shared" si="26"/>
        <v>2.613509292589411E-2</v>
      </c>
      <c r="AI194" s="50"/>
      <c r="AJ194" s="50">
        <v>29978.372224935119</v>
      </c>
      <c r="AK194" s="50">
        <v>138.64106041497897</v>
      </c>
      <c r="AL194" s="15">
        <f t="shared" si="27"/>
        <v>-4.6279104633344503E-2</v>
      </c>
      <c r="AM194" s="52">
        <f t="shared" si="27"/>
        <v>-4.6279104633344392E-2</v>
      </c>
    </row>
    <row r="195" spans="1:39" x14ac:dyDescent="0.2">
      <c r="A195" s="178" t="s">
        <v>437</v>
      </c>
      <c r="B195" s="178" t="s">
        <v>438</v>
      </c>
      <c r="D195" s="61">
        <v>27413</v>
      </c>
      <c r="E195" s="66">
        <v>134.94321928974747</v>
      </c>
      <c r="F195" s="49"/>
      <c r="G195" s="81">
        <v>28753.463947606768</v>
      </c>
      <c r="H195" s="74">
        <v>140.84478540011256</v>
      </c>
      <c r="I195" s="83"/>
      <c r="J195" s="96">
        <f t="shared" si="25"/>
        <v>-4.6619216037737221E-2</v>
      </c>
      <c r="K195" s="119">
        <f t="shared" si="25"/>
        <v>-4.1901204177349438E-2</v>
      </c>
      <c r="L195" s="96">
        <v>2.4947196647294723E-2</v>
      </c>
      <c r="M195" s="90">
        <f>INDEX('Pace of change parameters'!$E$20:$I$20,1,$B$6)</f>
        <v>1.9900000000000001E-2</v>
      </c>
      <c r="N195" s="101">
        <f>IF(INDEX('Pace of change parameters'!$E$28:$I$28,1,$B$6)=1,(1+L195)*D195,D195)</f>
        <v>28096.877501692292</v>
      </c>
      <c r="O195" s="87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0.98818499115429503</v>
      </c>
      <c r="P195" s="51">
        <v>3.1381482043086439E-2</v>
      </c>
      <c r="Q195" s="51">
        <v>2.6302600735563786E-2</v>
      </c>
      <c r="R195" s="9">
        <f>IF(INDEX('Pace of change parameters'!$E$29:$I$29,1,$B$6)=1,D195*(1+P195),D195)</f>
        <v>28273.260567247129</v>
      </c>
      <c r="S195" s="96">
        <f>IF(P195&lt;INDEX('Pace of change parameters'!$E$22:$I$22,1,$B$6),INDEX('Pace of change parameters'!$E$22:$I$22,1,$B$6),P195)</f>
        <v>3.1381482043086439E-2</v>
      </c>
      <c r="T195" s="125">
        <v>2.6302600735563786E-2</v>
      </c>
      <c r="U195" s="110">
        <f t="shared" si="19"/>
        <v>28273.260567247129</v>
      </c>
      <c r="V195" s="124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5">
        <f>MIN(S195, S195+(INDEX('Pace of change parameters'!$E$25:$I$25,1,$B$6)-S195)*(1-V195))</f>
        <v>3.1381482043086439E-2</v>
      </c>
      <c r="X195" s="125">
        <v>2.6302600735563786E-2</v>
      </c>
      <c r="Y195" s="101">
        <f t="shared" si="20"/>
        <v>28273.260567247129</v>
      </c>
      <c r="Z195" s="90">
        <v>0</v>
      </c>
      <c r="AA195" s="92">
        <f t="shared" si="23"/>
        <v>29715.655008978389</v>
      </c>
      <c r="AB195" s="92">
        <f>IF(INDEX('Pace of change parameters'!$E$27:$I$27,1,$B$6)=1,MAX(AA195,Y195),Y195)</f>
        <v>28273.260567247129</v>
      </c>
      <c r="AC195" s="90">
        <f t="shared" si="21"/>
        <v>3.1381482043086439E-2</v>
      </c>
      <c r="AD195" s="136">
        <v>2.6302600735563786E-2</v>
      </c>
      <c r="AE195" s="50">
        <v>28273</v>
      </c>
      <c r="AF195" s="50">
        <v>138.49130055680905</v>
      </c>
      <c r="AG195" s="15">
        <f t="shared" si="26"/>
        <v>3.1371976799328793E-2</v>
      </c>
      <c r="AH195" s="15">
        <f t="shared" si="26"/>
        <v>2.6293142298933869E-2</v>
      </c>
      <c r="AI195" s="50"/>
      <c r="AJ195" s="50">
        <v>29715.655008978389</v>
      </c>
      <c r="AK195" s="50">
        <v>145.55794252788436</v>
      </c>
      <c r="AL195" s="15">
        <f t="shared" si="27"/>
        <v>-4.8548652504631029E-2</v>
      </c>
      <c r="AM195" s="52">
        <f t="shared" si="27"/>
        <v>-4.8548652504631029E-2</v>
      </c>
    </row>
    <row r="196" spans="1:39" x14ac:dyDescent="0.2">
      <c r="A196" s="178" t="s">
        <v>439</v>
      </c>
      <c r="B196" s="178" t="s">
        <v>440</v>
      </c>
      <c r="D196" s="61">
        <v>18893</v>
      </c>
      <c r="E196" s="66">
        <v>135.20951040466883</v>
      </c>
      <c r="F196" s="49"/>
      <c r="G196" s="81">
        <v>18374.562176679909</v>
      </c>
      <c r="H196" s="74">
        <v>131.04930237423648</v>
      </c>
      <c r="I196" s="83"/>
      <c r="J196" s="96">
        <f t="shared" si="25"/>
        <v>2.8214975591530855E-2</v>
      </c>
      <c r="K196" s="119">
        <f t="shared" si="25"/>
        <v>3.1745365713982121E-2</v>
      </c>
      <c r="L196" s="96">
        <v>2.3401840540511865E-2</v>
      </c>
      <c r="M196" s="90">
        <f>INDEX('Pace of change parameters'!$E$20:$I$20,1,$B$6)</f>
        <v>1.9900000000000001E-2</v>
      </c>
      <c r="N196" s="101">
        <f>IF(INDEX('Pace of change parameters'!$E$28:$I$28,1,$B$6)=1,(1+L196)*D196,D196)</f>
        <v>19335.130973331892</v>
      </c>
      <c r="O196" s="87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0.19628639017223529</v>
      </c>
      <c r="P196" s="51">
        <v>2.4677976530147916E-2</v>
      </c>
      <c r="Q196" s="51">
        <v>2.1171769352244407E-2</v>
      </c>
      <c r="R196" s="9">
        <f>IF(INDEX('Pace of change parameters'!$E$29:$I$29,1,$B$6)=1,D196*(1+P196),D196)</f>
        <v>19359.241010584086</v>
      </c>
      <c r="S196" s="96">
        <f>IF(P196&lt;INDEX('Pace of change parameters'!$E$22:$I$22,1,$B$6),INDEX('Pace of change parameters'!$E$22:$I$22,1,$B$6),P196)</f>
        <v>2.4677976530147916E-2</v>
      </c>
      <c r="T196" s="125">
        <v>2.1171769352244407E-2</v>
      </c>
      <c r="U196" s="110">
        <f t="shared" si="19"/>
        <v>19359.241010584086</v>
      </c>
      <c r="V196" s="124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5">
        <f>MIN(S196, S196+(INDEX('Pace of change parameters'!$E$25:$I$25,1,$B$6)-S196)*(1-V196))</f>
        <v>2.4677976530147916E-2</v>
      </c>
      <c r="X196" s="125">
        <v>2.1171769352244407E-2</v>
      </c>
      <c r="Y196" s="101">
        <f t="shared" si="20"/>
        <v>19359.241010584086</v>
      </c>
      <c r="Z196" s="90">
        <v>0</v>
      </c>
      <c r="AA196" s="92">
        <f t="shared" si="23"/>
        <v>18989.439031699319</v>
      </c>
      <c r="AB196" s="92">
        <f>IF(INDEX('Pace of change parameters'!$E$27:$I$27,1,$B$6)=1,MAX(AA196,Y196),Y196)</f>
        <v>19359.241010584086</v>
      </c>
      <c r="AC196" s="90">
        <f t="shared" si="21"/>
        <v>2.4677976530147916E-2</v>
      </c>
      <c r="AD196" s="136">
        <v>2.1171769352244407E-2</v>
      </c>
      <c r="AE196" s="50">
        <v>19359</v>
      </c>
      <c r="AF196" s="50">
        <v>138.07041606045226</v>
      </c>
      <c r="AG196" s="15">
        <f t="shared" si="26"/>
        <v>2.4665219922722637E-2</v>
      </c>
      <c r="AH196" s="15">
        <f t="shared" si="26"/>
        <v>2.1159056394931319E-2</v>
      </c>
      <c r="AI196" s="50"/>
      <c r="AJ196" s="50">
        <v>18989.439031699319</v>
      </c>
      <c r="AK196" s="50">
        <v>135.43466851910307</v>
      </c>
      <c r="AL196" s="15">
        <f t="shared" si="27"/>
        <v>1.946139470912045E-2</v>
      </c>
      <c r="AM196" s="52">
        <f t="shared" si="27"/>
        <v>1.9461394709120672E-2</v>
      </c>
    </row>
    <row r="197" spans="1:39" x14ac:dyDescent="0.2">
      <c r="A197" s="178" t="s">
        <v>441</v>
      </c>
      <c r="B197" s="178" t="s">
        <v>442</v>
      </c>
      <c r="D197" s="61">
        <v>35695</v>
      </c>
      <c r="E197" s="66">
        <v>127.56768485210593</v>
      </c>
      <c r="F197" s="49"/>
      <c r="G197" s="81">
        <v>37454.000756015565</v>
      </c>
      <c r="H197" s="74">
        <v>133.185907458098</v>
      </c>
      <c r="I197" s="83"/>
      <c r="J197" s="96">
        <f t="shared" si="25"/>
        <v>-4.6964295415972246E-2</v>
      </c>
      <c r="K197" s="119">
        <f t="shared" si="25"/>
        <v>-4.2183311381946642E-2</v>
      </c>
      <c r="L197" s="96">
        <v>2.501641441432767E-2</v>
      </c>
      <c r="M197" s="90">
        <f>INDEX('Pace of change parameters'!$E$20:$I$20,1,$B$6)</f>
        <v>1.9900000000000001E-2</v>
      </c>
      <c r="N197" s="101">
        <f>IF(INDEX('Pace of change parameters'!$E$28:$I$28,1,$B$6)=1,(1+L197)*D197,D197)</f>
        <v>36587.960912519426</v>
      </c>
      <c r="O197" s="87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0.99121840195641553</v>
      </c>
      <c r="P197" s="51">
        <v>3.1470886861946434E-2</v>
      </c>
      <c r="Q197" s="51">
        <v>2.6322254665148703E-2</v>
      </c>
      <c r="R197" s="9">
        <f>IF(INDEX('Pace of change parameters'!$E$29:$I$29,1,$B$6)=1,D197*(1+P197),D197)</f>
        <v>36818.353306537181</v>
      </c>
      <c r="S197" s="96">
        <f>IF(P197&lt;INDEX('Pace of change parameters'!$E$22:$I$22,1,$B$6),INDEX('Pace of change parameters'!$E$22:$I$22,1,$B$6),P197)</f>
        <v>3.1470886861946434E-2</v>
      </c>
      <c r="T197" s="125">
        <v>2.6322254665148703E-2</v>
      </c>
      <c r="U197" s="110">
        <f t="shared" si="19"/>
        <v>36818.353306537181</v>
      </c>
      <c r="V197" s="124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5">
        <f>MIN(S197, S197+(INDEX('Pace of change parameters'!$E$25:$I$25,1,$B$6)-S197)*(1-V197))</f>
        <v>3.1470886861946434E-2</v>
      </c>
      <c r="X197" s="125">
        <v>2.6322254665148703E-2</v>
      </c>
      <c r="Y197" s="101">
        <f t="shared" si="20"/>
        <v>36818.353306537181</v>
      </c>
      <c r="Z197" s="90">
        <v>0</v>
      </c>
      <c r="AA197" s="92">
        <f t="shared" si="23"/>
        <v>38707.342085801458</v>
      </c>
      <c r="AB197" s="92">
        <f>IF(INDEX('Pace of change parameters'!$E$27:$I$27,1,$B$6)=1,MAX(AA197,Y197),Y197)</f>
        <v>36818.353306537181</v>
      </c>
      <c r="AC197" s="90">
        <f t="shared" si="21"/>
        <v>3.1470886861946434E-2</v>
      </c>
      <c r="AD197" s="136">
        <v>2.6322254665148703E-2</v>
      </c>
      <c r="AE197" s="50">
        <v>36818</v>
      </c>
      <c r="AF197" s="50">
        <v>130.92429758667822</v>
      </c>
      <c r="AG197" s="15">
        <f t="shared" si="26"/>
        <v>3.146098893402427E-2</v>
      </c>
      <c r="AH197" s="15">
        <f t="shared" si="26"/>
        <v>2.6312406143168099E-2</v>
      </c>
      <c r="AI197" s="50"/>
      <c r="AJ197" s="50">
        <v>38707.342085801458</v>
      </c>
      <c r="AK197" s="50">
        <v>137.6427718515624</v>
      </c>
      <c r="AL197" s="15">
        <f t="shared" si="27"/>
        <v>-4.8810948620894856E-2</v>
      </c>
      <c r="AM197" s="52">
        <f t="shared" si="27"/>
        <v>-4.8810948620894967E-2</v>
      </c>
    </row>
    <row r="198" spans="1:39" x14ac:dyDescent="0.2">
      <c r="A198" s="178" t="s">
        <v>443</v>
      </c>
      <c r="B198" s="178" t="s">
        <v>444</v>
      </c>
      <c r="D198" s="61">
        <v>37079</v>
      </c>
      <c r="E198" s="66">
        <v>119.24231456883774</v>
      </c>
      <c r="F198" s="49"/>
      <c r="G198" s="81">
        <v>38873.820539003624</v>
      </c>
      <c r="H198" s="74">
        <v>123.91942813389382</v>
      </c>
      <c r="I198" s="83"/>
      <c r="J198" s="96">
        <f t="shared" si="25"/>
        <v>-4.6170417883233505E-2</v>
      </c>
      <c r="K198" s="119">
        <f t="shared" si="25"/>
        <v>-3.7743182287788613E-2</v>
      </c>
      <c r="L198" s="96">
        <v>2.8910978213446015E-2</v>
      </c>
      <c r="M198" s="90">
        <f>INDEX('Pace of change parameters'!$E$20:$I$20,1,$B$6)</f>
        <v>1.9900000000000001E-2</v>
      </c>
      <c r="N198" s="101">
        <f>IF(INDEX('Pace of change parameters'!$E$28:$I$28,1,$B$6)=1,(1+L198)*D198,D198)</f>
        <v>38150.990161176363</v>
      </c>
      <c r="O198" s="87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0.94347507836331845</v>
      </c>
      <c r="P198" s="51">
        <v>3.5077905232774764E-2</v>
      </c>
      <c r="Q198" s="51">
        <v>2.6012918415871722E-2</v>
      </c>
      <c r="R198" s="9">
        <f>IF(INDEX('Pace of change parameters'!$E$29:$I$29,1,$B$6)=1,D198*(1+P198),D198)</f>
        <v>38379.653648126055</v>
      </c>
      <c r="S198" s="96">
        <f>IF(P198&lt;INDEX('Pace of change parameters'!$E$22:$I$22,1,$B$6),INDEX('Pace of change parameters'!$E$22:$I$22,1,$B$6),P198)</f>
        <v>3.5077905232774764E-2</v>
      </c>
      <c r="T198" s="125">
        <v>2.6012918415871722E-2</v>
      </c>
      <c r="U198" s="110">
        <f t="shared" si="19"/>
        <v>38379.653648126055</v>
      </c>
      <c r="V198" s="124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5">
        <f>MIN(S198, S198+(INDEX('Pace of change parameters'!$E$25:$I$25,1,$B$6)-S198)*(1-V198))</f>
        <v>3.5077905232774764E-2</v>
      </c>
      <c r="X198" s="125">
        <v>2.6012918415871722E-2</v>
      </c>
      <c r="Y198" s="101">
        <f t="shared" si="20"/>
        <v>38379.653648126055</v>
      </c>
      <c r="Z198" s="90">
        <v>0</v>
      </c>
      <c r="AA198" s="92">
        <f t="shared" si="23"/>
        <v>40174.673984423265</v>
      </c>
      <c r="AB198" s="92">
        <f>IF(INDEX('Pace of change parameters'!$E$27:$I$27,1,$B$6)=1,MAX(AA198,Y198),Y198)</f>
        <v>38379.653648126055</v>
      </c>
      <c r="AC198" s="90">
        <f t="shared" si="21"/>
        <v>3.5077905232774764E-2</v>
      </c>
      <c r="AD198" s="136">
        <v>2.6012918415871722E-2</v>
      </c>
      <c r="AE198" s="50">
        <v>38380</v>
      </c>
      <c r="AF198" s="50">
        <v>122.3452592473368</v>
      </c>
      <c r="AG198" s="15">
        <f t="shared" si="26"/>
        <v>3.5087246150111939E-2</v>
      </c>
      <c r="AH198" s="15">
        <f t="shared" si="26"/>
        <v>2.6022177527489587E-2</v>
      </c>
      <c r="AI198" s="50"/>
      <c r="AJ198" s="50">
        <v>40174.673984423265</v>
      </c>
      <c r="AK198" s="50">
        <v>128.06620385100317</v>
      </c>
      <c r="AL198" s="15">
        <f t="shared" si="27"/>
        <v>-4.4671774688678334E-2</v>
      </c>
      <c r="AM198" s="52">
        <f t="shared" si="27"/>
        <v>-4.4671774688678334E-2</v>
      </c>
    </row>
    <row r="199" spans="1:39" x14ac:dyDescent="0.2">
      <c r="A199" s="178" t="s">
        <v>445</v>
      </c>
      <c r="B199" s="178" t="s">
        <v>446</v>
      </c>
      <c r="D199" s="61">
        <v>11365</v>
      </c>
      <c r="E199" s="66">
        <v>118.11473537612785</v>
      </c>
      <c r="F199" s="49"/>
      <c r="G199" s="81">
        <v>11928.420696713742</v>
      </c>
      <c r="H199" s="74">
        <v>123.33444717716138</v>
      </c>
      <c r="I199" s="83"/>
      <c r="J199" s="96">
        <f t="shared" si="25"/>
        <v>-4.7233469630138303E-2</v>
      </c>
      <c r="K199" s="119">
        <f t="shared" si="25"/>
        <v>-4.2321605362496739E-2</v>
      </c>
      <c r="L199" s="96">
        <v>2.5157962162695613E-2</v>
      </c>
      <c r="M199" s="90">
        <f>INDEX('Pace of change parameters'!$E$20:$I$20,1,$B$6)</f>
        <v>1.9900000000000001E-2</v>
      </c>
      <c r="N199" s="101">
        <f>IF(INDEX('Pace of change parameters'!$E$28:$I$28,1,$B$6)=1,(1+L199)*D199,D199)</f>
        <v>11650.920239979036</v>
      </c>
      <c r="O199" s="87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0.99270543400534128</v>
      </c>
      <c r="P199" s="51">
        <v>3.1623010305879218E-2</v>
      </c>
      <c r="Q199" s="51">
        <v>2.633188937178299E-2</v>
      </c>
      <c r="R199" s="9">
        <f>IF(INDEX('Pace of change parameters'!$E$29:$I$29,1,$B$6)=1,D199*(1+P199),D199)</f>
        <v>11724.395512126317</v>
      </c>
      <c r="S199" s="96">
        <f>IF(P199&lt;INDEX('Pace of change parameters'!$E$22:$I$22,1,$B$6),INDEX('Pace of change parameters'!$E$22:$I$22,1,$B$6),P199)</f>
        <v>3.1623010305879218E-2</v>
      </c>
      <c r="T199" s="125">
        <v>2.633188937178299E-2</v>
      </c>
      <c r="U199" s="110">
        <f t="shared" si="19"/>
        <v>11724.395512126317</v>
      </c>
      <c r="V199" s="124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5">
        <f>MIN(S199, S199+(INDEX('Pace of change parameters'!$E$25:$I$25,1,$B$6)-S199)*(1-V199))</f>
        <v>3.1623010305879218E-2</v>
      </c>
      <c r="X199" s="125">
        <v>2.633188937178299E-2</v>
      </c>
      <c r="Y199" s="101">
        <f t="shared" si="20"/>
        <v>11724.395512126317</v>
      </c>
      <c r="Z199" s="90">
        <v>0</v>
      </c>
      <c r="AA199" s="92">
        <f t="shared" si="23"/>
        <v>12327.587203802133</v>
      </c>
      <c r="AB199" s="92">
        <f>IF(INDEX('Pace of change parameters'!$E$27:$I$27,1,$B$6)=1,MAX(AA199,Y199),Y199)</f>
        <v>11724.395512126317</v>
      </c>
      <c r="AC199" s="90">
        <f t="shared" si="21"/>
        <v>3.1623010305879218E-2</v>
      </c>
      <c r="AD199" s="136">
        <v>2.633188937178299E-2</v>
      </c>
      <c r="AE199" s="50">
        <v>11724</v>
      </c>
      <c r="AF199" s="50">
        <v>121.22083010564869</v>
      </c>
      <c r="AG199" s="15">
        <f t="shared" si="26"/>
        <v>3.1588209414870283E-2</v>
      </c>
      <c r="AH199" s="15">
        <f t="shared" si="26"/>
        <v>2.6297266972064914E-2</v>
      </c>
      <c r="AI199" s="50"/>
      <c r="AJ199" s="50">
        <v>12327.587203802133</v>
      </c>
      <c r="AK199" s="50">
        <v>127.46164739377917</v>
      </c>
      <c r="AL199" s="15">
        <f t="shared" si="27"/>
        <v>-4.8962314670625284E-2</v>
      </c>
      <c r="AM199" s="52">
        <f t="shared" si="27"/>
        <v>-4.8962314670625173E-2</v>
      </c>
    </row>
    <row r="200" spans="1:39" x14ac:dyDescent="0.2">
      <c r="A200" s="178" t="s">
        <v>447</v>
      </c>
      <c r="B200" s="178" t="s">
        <v>448</v>
      </c>
      <c r="D200" s="61">
        <v>14914</v>
      </c>
      <c r="E200" s="66">
        <v>131.95938467339155</v>
      </c>
      <c r="F200" s="49"/>
      <c r="G200" s="81">
        <v>15082.731495657077</v>
      </c>
      <c r="H200" s="74">
        <v>131.96671870706507</v>
      </c>
      <c r="I200" s="83"/>
      <c r="J200" s="96">
        <f t="shared" si="25"/>
        <v>-1.118706486989185E-2</v>
      </c>
      <c r="K200" s="119">
        <f t="shared" si="25"/>
        <v>-5.5574873311758921E-5</v>
      </c>
      <c r="L200" s="96">
        <v>3.1381450377687692E-2</v>
      </c>
      <c r="M200" s="90">
        <f>INDEX('Pace of change parameters'!$E$20:$I$20,1,$B$6)</f>
        <v>1.9900000000000001E-2</v>
      </c>
      <c r="N200" s="101">
        <f>IF(INDEX('Pace of change parameters'!$E$28:$I$28,1,$B$6)=1,(1+L200)*D200,D200)</f>
        <v>15382.022950932835</v>
      </c>
      <c r="O200" s="87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0.53823198788507276</v>
      </c>
      <c r="P200" s="51">
        <v>3.4907995103250045E-2</v>
      </c>
      <c r="Q200" s="51">
        <v>2.3387286846475508E-2</v>
      </c>
      <c r="R200" s="9">
        <f>IF(INDEX('Pace of change parameters'!$E$29:$I$29,1,$B$6)=1,D200*(1+P200),D200)</f>
        <v>15434.617838969871</v>
      </c>
      <c r="S200" s="96">
        <f>IF(P200&lt;INDEX('Pace of change parameters'!$E$22:$I$22,1,$B$6),INDEX('Pace of change parameters'!$E$22:$I$22,1,$B$6),P200)</f>
        <v>3.4907995103250045E-2</v>
      </c>
      <c r="T200" s="125">
        <v>2.3387286846475508E-2</v>
      </c>
      <c r="U200" s="110">
        <f t="shared" si="19"/>
        <v>15434.617838969871</v>
      </c>
      <c r="V200" s="124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5">
        <f>MIN(S200, S200+(INDEX('Pace of change parameters'!$E$25:$I$25,1,$B$6)-S200)*(1-V200))</f>
        <v>3.4907995103250045E-2</v>
      </c>
      <c r="X200" s="125">
        <v>2.3387286846475508E-2</v>
      </c>
      <c r="Y200" s="101">
        <f t="shared" si="20"/>
        <v>15434.617838969871</v>
      </c>
      <c r="Z200" s="90">
        <v>0</v>
      </c>
      <c r="AA200" s="92">
        <f t="shared" si="23"/>
        <v>15587.452229570506</v>
      </c>
      <c r="AB200" s="92">
        <f>IF(INDEX('Pace of change parameters'!$E$27:$I$27,1,$B$6)=1,MAX(AA200,Y200),Y200)</f>
        <v>15434.617838969871</v>
      </c>
      <c r="AC200" s="90">
        <f t="shared" si="21"/>
        <v>3.4907995103250045E-2</v>
      </c>
      <c r="AD200" s="136">
        <v>2.3387286846475508E-2</v>
      </c>
      <c r="AE200" s="50">
        <v>15435</v>
      </c>
      <c r="AF200" s="50">
        <v>135.0489003818742</v>
      </c>
      <c r="AG200" s="15">
        <f t="shared" si="26"/>
        <v>3.4933619417996553E-2</v>
      </c>
      <c r="AH200" s="15">
        <f t="shared" si="26"/>
        <v>2.3412625908565854E-2</v>
      </c>
      <c r="AI200" s="50"/>
      <c r="AJ200" s="50">
        <v>15587.452229570506</v>
      </c>
      <c r="AK200" s="50">
        <v>136.38278479808812</v>
      </c>
      <c r="AL200" s="15">
        <f t="shared" si="27"/>
        <v>-9.7804456639356552E-3</v>
      </c>
      <c r="AM200" s="52">
        <f t="shared" si="27"/>
        <v>-9.7804456639355442E-3</v>
      </c>
    </row>
    <row r="201" spans="1:39" x14ac:dyDescent="0.2">
      <c r="A201" s="178" t="s">
        <v>449</v>
      </c>
      <c r="B201" s="178" t="s">
        <v>450</v>
      </c>
      <c r="D201" s="61">
        <v>22023</v>
      </c>
      <c r="E201" s="66">
        <v>149.38881893091821</v>
      </c>
      <c r="F201" s="49"/>
      <c r="G201" s="81">
        <v>23201.666474690748</v>
      </c>
      <c r="H201" s="74">
        <v>156.02013850884128</v>
      </c>
      <c r="I201" s="83"/>
      <c r="J201" s="96">
        <f t="shared" si="25"/>
        <v>-5.0800940353852631E-2</v>
      </c>
      <c r="K201" s="119">
        <f t="shared" si="25"/>
        <v>-4.2502971996447148E-2</v>
      </c>
      <c r="L201" s="96">
        <v>2.8816041205174336E-2</v>
      </c>
      <c r="M201" s="90">
        <f>INDEX('Pace of change parameters'!$E$20:$I$20,1,$B$6)</f>
        <v>1.9900000000000001E-2</v>
      </c>
      <c r="N201" s="101">
        <f>IF(INDEX('Pace of change parameters'!$E$28:$I$28,1,$B$6)=1,(1+L201)*D201,D201)</f>
        <v>22657.615675461555</v>
      </c>
      <c r="O201" s="87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0.99465561286502313</v>
      </c>
      <c r="P201" s="51">
        <v>3.5316904595108056E-2</v>
      </c>
      <c r="Q201" s="51">
        <v>2.6344524876990238E-2</v>
      </c>
      <c r="R201" s="9">
        <f>IF(INDEX('Pace of change parameters'!$E$29:$I$29,1,$B$6)=1,D201*(1+P201),D201)</f>
        <v>22800.784189898066</v>
      </c>
      <c r="S201" s="96">
        <f>IF(P201&lt;INDEX('Pace of change parameters'!$E$22:$I$22,1,$B$6),INDEX('Pace of change parameters'!$E$22:$I$22,1,$B$6),P201)</f>
        <v>3.5316904595108056E-2</v>
      </c>
      <c r="T201" s="125">
        <v>2.6344524876990238E-2</v>
      </c>
      <c r="U201" s="110">
        <f t="shared" ref="U201:U217" si="28">D201*(1+S201)</f>
        <v>22800.784189898066</v>
      </c>
      <c r="V201" s="124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5">
        <f>MIN(S201, S201+(INDEX('Pace of change parameters'!$E$25:$I$25,1,$B$6)-S201)*(1-V201))</f>
        <v>3.5316904595108056E-2</v>
      </c>
      <c r="X201" s="125">
        <v>2.6344524876990238E-2</v>
      </c>
      <c r="Y201" s="101">
        <f t="shared" ref="Y201:Y217" si="29">D201*(1+W201)</f>
        <v>22800.784189898066</v>
      </c>
      <c r="Z201" s="90">
        <v>0</v>
      </c>
      <c r="AA201" s="92">
        <f t="shared" si="23"/>
        <v>23978.075053898858</v>
      </c>
      <c r="AB201" s="92">
        <f>IF(INDEX('Pace of change parameters'!$E$27:$I$27,1,$B$6)=1,MAX(AA201,Y201),Y201)</f>
        <v>22800.784189898066</v>
      </c>
      <c r="AC201" s="90">
        <f t="shared" ref="AC201:AC217" si="30">AB201/D201-1</f>
        <v>3.5316904595108056E-2</v>
      </c>
      <c r="AD201" s="136">
        <v>2.6344524876990238E-2</v>
      </c>
      <c r="AE201" s="50">
        <v>22801</v>
      </c>
      <c r="AF201" s="50">
        <v>153.32584760756961</v>
      </c>
      <c r="AG201" s="15">
        <f t="shared" si="26"/>
        <v>3.532670390046766E-2</v>
      </c>
      <c r="AH201" s="15">
        <f t="shared" si="26"/>
        <v>2.6354239258508327E-2</v>
      </c>
      <c r="AI201" s="50"/>
      <c r="AJ201" s="50">
        <v>23978.075053898858</v>
      </c>
      <c r="AK201" s="50">
        <v>161.24111581233115</v>
      </c>
      <c r="AL201" s="15">
        <f t="shared" si="27"/>
        <v>-4.9089639233048654E-2</v>
      </c>
      <c r="AM201" s="52">
        <f t="shared" si="27"/>
        <v>-4.9089639233048543E-2</v>
      </c>
    </row>
    <row r="202" spans="1:39" x14ac:dyDescent="0.2">
      <c r="A202" s="178" t="s">
        <v>451</v>
      </c>
      <c r="B202" s="178" t="s">
        <v>452</v>
      </c>
      <c r="D202" s="61">
        <v>71146</v>
      </c>
      <c r="E202" s="66">
        <v>126.32274471788291</v>
      </c>
      <c r="F202" s="49"/>
      <c r="G202" s="81">
        <v>70431.548668836142</v>
      </c>
      <c r="H202" s="74">
        <v>124.21747312955291</v>
      </c>
      <c r="I202" s="83"/>
      <c r="J202" s="96">
        <f t="shared" si="25"/>
        <v>1.0143910572280035E-2</v>
      </c>
      <c r="K202" s="119">
        <f t="shared" si="25"/>
        <v>1.6948272535976416E-2</v>
      </c>
      <c r="L202" s="96">
        <v>2.6770079296763338E-2</v>
      </c>
      <c r="M202" s="90">
        <f>INDEX('Pace of change parameters'!$E$20:$I$20,1,$B$6)</f>
        <v>1.9900000000000001E-2</v>
      </c>
      <c r="N202" s="101">
        <f>IF(INDEX('Pace of change parameters'!$E$28:$I$28,1,$B$6)=1,(1+L202)*D202,D202)</f>
        <v>73050.584061647518</v>
      </c>
      <c r="O202" s="87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0.35539491896799558</v>
      </c>
      <c r="P202" s="51">
        <v>2.9088247763822128E-2</v>
      </c>
      <c r="Q202" s="51">
        <v>2.2202657690582939E-2</v>
      </c>
      <c r="R202" s="9">
        <f>IF(INDEX('Pace of change parameters'!$E$29:$I$29,1,$B$6)=1,D202*(1+P202),D202)</f>
        <v>73215.512475404888</v>
      </c>
      <c r="S202" s="96">
        <f>IF(P202&lt;INDEX('Pace of change parameters'!$E$22:$I$22,1,$B$6),INDEX('Pace of change parameters'!$E$22:$I$22,1,$B$6),P202)</f>
        <v>2.9088247763822128E-2</v>
      </c>
      <c r="T202" s="125">
        <v>2.2202657690582939E-2</v>
      </c>
      <c r="U202" s="110">
        <f t="shared" si="28"/>
        <v>73215.512475404888</v>
      </c>
      <c r="V202" s="124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5">
        <f>MIN(S202, S202+(INDEX('Pace of change parameters'!$E$25:$I$25,1,$B$6)-S202)*(1-V202))</f>
        <v>2.9088247763822128E-2</v>
      </c>
      <c r="X202" s="125">
        <v>2.2202657690582939E-2</v>
      </c>
      <c r="Y202" s="101">
        <f t="shared" si="29"/>
        <v>73215.512475404888</v>
      </c>
      <c r="Z202" s="90">
        <v>0</v>
      </c>
      <c r="AA202" s="92">
        <f t="shared" ref="AA202:AA217" si="31">(1+Z202)*AJ202</f>
        <v>72788.433623330639</v>
      </c>
      <c r="AB202" s="92">
        <f>IF(INDEX('Pace of change parameters'!$E$27:$I$27,1,$B$6)=1,MAX(AA202,Y202),Y202)</f>
        <v>73215.512475404888</v>
      </c>
      <c r="AC202" s="90">
        <f t="shared" si="30"/>
        <v>2.9088247763822128E-2</v>
      </c>
      <c r="AD202" s="136">
        <v>2.2202657690582939E-2</v>
      </c>
      <c r="AE202" s="50">
        <v>73216</v>
      </c>
      <c r="AF202" s="50">
        <v>129.12830520617931</v>
      </c>
      <c r="AG202" s="15">
        <f t="shared" si="26"/>
        <v>2.9095100216456338E-2</v>
      </c>
      <c r="AH202" s="15">
        <f t="shared" si="26"/>
        <v>2.220946429371895E-2</v>
      </c>
      <c r="AI202" s="50"/>
      <c r="AJ202" s="50">
        <v>72788.433623330639</v>
      </c>
      <c r="AK202" s="50">
        <v>128.37422247040487</v>
      </c>
      <c r="AL202" s="15">
        <f t="shared" si="27"/>
        <v>5.874097784298371E-3</v>
      </c>
      <c r="AM202" s="52">
        <f t="shared" si="27"/>
        <v>5.874097784298371E-3</v>
      </c>
    </row>
    <row r="203" spans="1:39" x14ac:dyDescent="0.2">
      <c r="A203" s="178" t="s">
        <v>453</v>
      </c>
      <c r="B203" s="178" t="s">
        <v>454</v>
      </c>
      <c r="D203" s="61">
        <v>60821</v>
      </c>
      <c r="E203" s="66">
        <v>123.99354983545406</v>
      </c>
      <c r="F203" s="49"/>
      <c r="G203" s="81">
        <v>60821.518153682548</v>
      </c>
      <c r="H203" s="74">
        <v>122.80994752878308</v>
      </c>
      <c r="I203" s="83"/>
      <c r="J203" s="96">
        <f t="shared" si="25"/>
        <v>-8.5192494083674575E-6</v>
      </c>
      <c r="K203" s="119">
        <f t="shared" si="25"/>
        <v>9.6376745572142042E-3</v>
      </c>
      <c r="L203" s="96">
        <v>2.9738236877768331E-2</v>
      </c>
      <c r="M203" s="90">
        <f>INDEX('Pace of change parameters'!$E$20:$I$20,1,$B$6)</f>
        <v>1.9900000000000001E-2</v>
      </c>
      <c r="N203" s="101">
        <f>IF(INDEX('Pace of change parameters'!$E$28:$I$28,1,$B$6)=1,(1+L203)*D203,D203)</f>
        <v>62629.709305142751</v>
      </c>
      <c r="O203" s="87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0.43400349938479355</v>
      </c>
      <c r="P203" s="51">
        <v>3.2577336590629447E-2</v>
      </c>
      <c r="Q203" s="51">
        <v>2.2711974629520126E-2</v>
      </c>
      <c r="R203" s="9">
        <f>IF(INDEX('Pace of change parameters'!$E$29:$I$29,1,$B$6)=1,D203*(1+P203),D203)</f>
        <v>62802.386188778677</v>
      </c>
      <c r="S203" s="96">
        <f>IF(P203&lt;INDEX('Pace of change parameters'!$E$22:$I$22,1,$B$6),INDEX('Pace of change parameters'!$E$22:$I$22,1,$B$6),P203)</f>
        <v>3.2577336590629447E-2</v>
      </c>
      <c r="T203" s="125">
        <v>2.2711974629520126E-2</v>
      </c>
      <c r="U203" s="110">
        <f t="shared" si="28"/>
        <v>62802.386188778677</v>
      </c>
      <c r="V203" s="124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5">
        <f>MIN(S203, S203+(INDEX('Pace of change parameters'!$E$25:$I$25,1,$B$6)-S203)*(1-V203))</f>
        <v>3.2577336590629447E-2</v>
      </c>
      <c r="X203" s="125">
        <v>2.2711974629520126E-2</v>
      </c>
      <c r="Y203" s="101">
        <f t="shared" si="29"/>
        <v>62802.386188778677</v>
      </c>
      <c r="Z203" s="90">
        <v>0</v>
      </c>
      <c r="AA203" s="92">
        <f t="shared" si="31"/>
        <v>62856.818012272146</v>
      </c>
      <c r="AB203" s="92">
        <f>IF(INDEX('Pace of change parameters'!$E$27:$I$27,1,$B$6)=1,MAX(AA203,Y203),Y203)</f>
        <v>62802.386188778677</v>
      </c>
      <c r="AC203" s="90">
        <f t="shared" si="30"/>
        <v>3.2577336590629447E-2</v>
      </c>
      <c r="AD203" s="136">
        <v>2.2711974629520126E-2</v>
      </c>
      <c r="AE203" s="50">
        <v>62802</v>
      </c>
      <c r="AF203" s="50">
        <v>126.808908406632</v>
      </c>
      <c r="AG203" s="15">
        <f t="shared" si="26"/>
        <v>3.2570986994623574E-2</v>
      </c>
      <c r="AH203" s="15">
        <f t="shared" si="26"/>
        <v>2.2705685698280798E-2</v>
      </c>
      <c r="AI203" s="50"/>
      <c r="AJ203" s="50">
        <v>62856.818012272146</v>
      </c>
      <c r="AK203" s="50">
        <v>126.91959616016298</v>
      </c>
      <c r="AL203" s="15">
        <f t="shared" si="27"/>
        <v>-8.7210924774216991E-4</v>
      </c>
      <c r="AM203" s="52">
        <f t="shared" si="27"/>
        <v>-8.7210924774216991E-4</v>
      </c>
    </row>
    <row r="204" spans="1:39" x14ac:dyDescent="0.2">
      <c r="A204" s="178" t="s">
        <v>455</v>
      </c>
      <c r="B204" s="178" t="s">
        <v>456</v>
      </c>
      <c r="D204" s="61">
        <v>19208</v>
      </c>
      <c r="E204" s="66">
        <v>123.20302935822846</v>
      </c>
      <c r="F204" s="49"/>
      <c r="G204" s="81">
        <v>20129.570782337094</v>
      </c>
      <c r="H204" s="74">
        <v>128.0637252083761</v>
      </c>
      <c r="I204" s="83"/>
      <c r="J204" s="96">
        <f t="shared" si="25"/>
        <v>-4.5781939033977648E-2</v>
      </c>
      <c r="K204" s="119">
        <f t="shared" si="25"/>
        <v>-3.7955290166974742E-2</v>
      </c>
      <c r="L204" s="96">
        <v>2.8265382616395884E-2</v>
      </c>
      <c r="M204" s="90">
        <f>INDEX('Pace of change parameters'!$E$20:$I$20,1,$B$6)</f>
        <v>1.9900000000000001E-2</v>
      </c>
      <c r="N204" s="101">
        <f>IF(INDEX('Pace of change parameters'!$E$28:$I$28,1,$B$6)=1,(1+L204)*D204,D204)</f>
        <v>19750.921469295732</v>
      </c>
      <c r="O204" s="87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0.94575580824704031</v>
      </c>
      <c r="P204" s="51">
        <v>3.4443338565421922E-2</v>
      </c>
      <c r="Q204" s="51">
        <v>2.6027695611398727E-2</v>
      </c>
      <c r="R204" s="9">
        <f>IF(INDEX('Pace of change parameters'!$E$29:$I$29,1,$B$6)=1,D204*(1+P204),D204)</f>
        <v>19869.587647164622</v>
      </c>
      <c r="S204" s="96">
        <f>IF(P204&lt;INDEX('Pace of change parameters'!$E$22:$I$22,1,$B$6),INDEX('Pace of change parameters'!$E$22:$I$22,1,$B$6),P204)</f>
        <v>3.4443338565421922E-2</v>
      </c>
      <c r="T204" s="125">
        <v>2.6027695611398727E-2</v>
      </c>
      <c r="U204" s="110">
        <f t="shared" si="28"/>
        <v>19869.587647164622</v>
      </c>
      <c r="V204" s="124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5">
        <f>MIN(S204, S204+(INDEX('Pace of change parameters'!$E$25:$I$25,1,$B$6)-S204)*(1-V204))</f>
        <v>3.4443338565421922E-2</v>
      </c>
      <c r="X204" s="125">
        <v>2.6027695611398727E-2</v>
      </c>
      <c r="Y204" s="101">
        <f t="shared" si="29"/>
        <v>19869.587647164622</v>
      </c>
      <c r="Z204" s="90">
        <v>0</v>
      </c>
      <c r="AA204" s="92">
        <f t="shared" si="31"/>
        <v>20803.176338568665</v>
      </c>
      <c r="AB204" s="92">
        <f>IF(INDEX('Pace of change parameters'!$E$27:$I$27,1,$B$6)=1,MAX(AA204,Y204),Y204)</f>
        <v>19869.587647164622</v>
      </c>
      <c r="AC204" s="90">
        <f t="shared" si="30"/>
        <v>3.4443338565421922E-2</v>
      </c>
      <c r="AD204" s="136">
        <v>2.6027695611398727E-2</v>
      </c>
      <c r="AE204" s="50">
        <v>19870</v>
      </c>
      <c r="AF204" s="50">
        <v>126.41234368113017</v>
      </c>
      <c r="AG204" s="15">
        <f t="shared" si="26"/>
        <v>3.4464806330695597E-2</v>
      </c>
      <c r="AH204" s="15">
        <f t="shared" si="26"/>
        <v>2.6048988727137568E-2</v>
      </c>
      <c r="AI204" s="50"/>
      <c r="AJ204" s="50">
        <v>20803.176338568665</v>
      </c>
      <c r="AK204" s="50">
        <v>132.34918354153484</v>
      </c>
      <c r="AL204" s="15">
        <f t="shared" si="27"/>
        <v>-4.4857396936955896E-2</v>
      </c>
      <c r="AM204" s="52">
        <f t="shared" si="27"/>
        <v>-4.4857396936956007E-2</v>
      </c>
    </row>
    <row r="205" spans="1:39" x14ac:dyDescent="0.2">
      <c r="A205" s="178" t="s">
        <v>457</v>
      </c>
      <c r="B205" s="178" t="s">
        <v>458</v>
      </c>
      <c r="D205" s="61">
        <v>18966</v>
      </c>
      <c r="E205" s="66">
        <v>115.45377318805139</v>
      </c>
      <c r="F205" s="49"/>
      <c r="G205" s="81">
        <v>19958.566104217851</v>
      </c>
      <c r="H205" s="74">
        <v>120.44301393246022</v>
      </c>
      <c r="I205" s="83"/>
      <c r="J205" s="96">
        <f t="shared" si="25"/>
        <v>-4.9731333355059637E-2</v>
      </c>
      <c r="K205" s="119">
        <f t="shared" si="25"/>
        <v>-4.1424077507779766E-2</v>
      </c>
      <c r="L205" s="96">
        <v>2.8815973488376168E-2</v>
      </c>
      <c r="M205" s="90">
        <f>INDEX('Pace of change parameters'!$E$20:$I$20,1,$B$6)</f>
        <v>1.9900000000000001E-2</v>
      </c>
      <c r="N205" s="101">
        <f>IF(INDEX('Pace of change parameters'!$E$28:$I$28,1,$B$6)=1,(1+L205)*D205,D205)</f>
        <v>19512.523753180543</v>
      </c>
      <c r="O205" s="87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0.98305459685784702</v>
      </c>
      <c r="P205" s="51">
        <v>3.5241014613891286E-2</v>
      </c>
      <c r="Q205" s="51">
        <v>2.6269360131233377E-2</v>
      </c>
      <c r="R205" s="9">
        <f>IF(INDEX('Pace of change parameters'!$E$29:$I$29,1,$B$6)=1,D205*(1+P205),D205)</f>
        <v>19634.381083167063</v>
      </c>
      <c r="S205" s="96">
        <f>IF(P205&lt;INDEX('Pace of change parameters'!$E$22:$I$22,1,$B$6),INDEX('Pace of change parameters'!$E$22:$I$22,1,$B$6),P205)</f>
        <v>3.5241014613891286E-2</v>
      </c>
      <c r="T205" s="125">
        <v>2.6269360131233377E-2</v>
      </c>
      <c r="U205" s="110">
        <f t="shared" si="28"/>
        <v>19634.381083167063</v>
      </c>
      <c r="V205" s="124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5">
        <f>MIN(S205, S205+(INDEX('Pace of change parameters'!$E$25:$I$25,1,$B$6)-S205)*(1-V205))</f>
        <v>3.5241014613891286E-2</v>
      </c>
      <c r="X205" s="125">
        <v>2.6269360131233377E-2</v>
      </c>
      <c r="Y205" s="101">
        <f t="shared" si="29"/>
        <v>19634.381083167063</v>
      </c>
      <c r="Z205" s="90">
        <v>0</v>
      </c>
      <c r="AA205" s="92">
        <f t="shared" si="31"/>
        <v>20626.449248254532</v>
      </c>
      <c r="AB205" s="92">
        <f>IF(INDEX('Pace of change parameters'!$E$27:$I$27,1,$B$6)=1,MAX(AA205,Y205),Y205)</f>
        <v>19634.381083167063</v>
      </c>
      <c r="AC205" s="90">
        <f t="shared" si="30"/>
        <v>3.5241014613891286E-2</v>
      </c>
      <c r="AD205" s="136">
        <v>2.6269360131233377E-2</v>
      </c>
      <c r="AE205" s="50">
        <v>19634</v>
      </c>
      <c r="AF205" s="50">
        <v>118.48437022989214</v>
      </c>
      <c r="AG205" s="15">
        <f t="shared" si="26"/>
        <v>3.5220921649267156E-2</v>
      </c>
      <c r="AH205" s="15">
        <f t="shared" si="26"/>
        <v>2.6249441297206522E-2</v>
      </c>
      <c r="AI205" s="50"/>
      <c r="AJ205" s="50">
        <v>20626.449248254532</v>
      </c>
      <c r="AK205" s="50">
        <v>124.47345672090609</v>
      </c>
      <c r="AL205" s="15">
        <f t="shared" si="27"/>
        <v>-4.8115370527892276E-2</v>
      </c>
      <c r="AM205" s="52">
        <f t="shared" si="27"/>
        <v>-4.8115370527892165E-2</v>
      </c>
    </row>
    <row r="206" spans="1:39" x14ac:dyDescent="0.2">
      <c r="A206" s="178" t="s">
        <v>459</v>
      </c>
      <c r="B206" s="178" t="s">
        <v>460</v>
      </c>
      <c r="D206" s="61">
        <v>25810</v>
      </c>
      <c r="E206" s="66">
        <v>125.13116801744545</v>
      </c>
      <c r="F206" s="49"/>
      <c r="G206" s="81">
        <v>25318.091192667489</v>
      </c>
      <c r="H206" s="74">
        <v>122.27049101605154</v>
      </c>
      <c r="I206" s="83"/>
      <c r="J206" s="96">
        <f t="shared" si="25"/>
        <v>1.9429142726011595E-2</v>
      </c>
      <c r="K206" s="119">
        <f t="shared" si="25"/>
        <v>2.3396299283842348E-2</v>
      </c>
      <c r="L206" s="96">
        <v>2.3868988921105672E-2</v>
      </c>
      <c r="M206" s="90">
        <f>INDEX('Pace of change parameters'!$E$20:$I$20,1,$B$6)</f>
        <v>1.9900000000000001E-2</v>
      </c>
      <c r="N206" s="101">
        <f>IF(INDEX('Pace of change parameters'!$E$28:$I$28,1,$B$6)=1,(1+L206)*D206,D206)</f>
        <v>26426.058604053738</v>
      </c>
      <c r="O206" s="87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0.28606129802320057</v>
      </c>
      <c r="P206" s="51">
        <v>2.5729636272914247E-2</v>
      </c>
      <c r="Q206" s="51">
        <v>2.1753434623612566E-2</v>
      </c>
      <c r="R206" s="9">
        <f>IF(INDEX('Pace of change parameters'!$E$29:$I$29,1,$B$6)=1,D206*(1+P206),D206)</f>
        <v>26474.081912203917</v>
      </c>
      <c r="S206" s="96">
        <f>IF(P206&lt;INDEX('Pace of change parameters'!$E$22:$I$22,1,$B$6),INDEX('Pace of change parameters'!$E$22:$I$22,1,$B$6),P206)</f>
        <v>2.5729636272914247E-2</v>
      </c>
      <c r="T206" s="125">
        <v>2.1753434623612566E-2</v>
      </c>
      <c r="U206" s="110">
        <f t="shared" si="28"/>
        <v>26474.081912203917</v>
      </c>
      <c r="V206" s="124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5">
        <f>MIN(S206, S206+(INDEX('Pace of change parameters'!$E$25:$I$25,1,$B$6)-S206)*(1-V206))</f>
        <v>2.5729636272914247E-2</v>
      </c>
      <c r="X206" s="125">
        <v>2.1753434623612566E-2</v>
      </c>
      <c r="Y206" s="101">
        <f t="shared" si="29"/>
        <v>26474.081912203917</v>
      </c>
      <c r="Z206" s="90">
        <v>0</v>
      </c>
      <c r="AA206" s="92">
        <f t="shared" si="31"/>
        <v>26165.322715136066</v>
      </c>
      <c r="AB206" s="92">
        <f>IF(INDEX('Pace of change parameters'!$E$27:$I$27,1,$B$6)=1,MAX(AA206,Y206),Y206)</f>
        <v>26474.081912203917</v>
      </c>
      <c r="AC206" s="90">
        <f t="shared" si="30"/>
        <v>2.5729636272914247E-2</v>
      </c>
      <c r="AD206" s="136">
        <v>2.1753434623612566E-2</v>
      </c>
      <c r="AE206" s="50">
        <v>26474</v>
      </c>
      <c r="AF206" s="50">
        <v>127.85280511575181</v>
      </c>
      <c r="AG206" s="15">
        <f t="shared" si="26"/>
        <v>2.5726462611390888E-2</v>
      </c>
      <c r="AH206" s="15">
        <f t="shared" si="26"/>
        <v>2.1750273264666609E-2</v>
      </c>
      <c r="AI206" s="50"/>
      <c r="AJ206" s="50">
        <v>26165.322715136066</v>
      </c>
      <c r="AK206" s="50">
        <v>126.36208755341261</v>
      </c>
      <c r="AL206" s="15">
        <f t="shared" si="27"/>
        <v>1.179719005282398E-2</v>
      </c>
      <c r="AM206" s="52">
        <f t="shared" si="27"/>
        <v>1.179719005282398E-2</v>
      </c>
    </row>
    <row r="207" spans="1:39" x14ac:dyDescent="0.2">
      <c r="A207" s="178" t="s">
        <v>461</v>
      </c>
      <c r="B207" s="178" t="s">
        <v>462</v>
      </c>
      <c r="D207" s="61">
        <v>65278</v>
      </c>
      <c r="E207" s="66">
        <v>129.71371135627223</v>
      </c>
      <c r="F207" s="49"/>
      <c r="G207" s="81">
        <v>67150.284611094205</v>
      </c>
      <c r="H207" s="74">
        <v>132.2718187857628</v>
      </c>
      <c r="I207" s="83"/>
      <c r="J207" s="96">
        <f t="shared" si="25"/>
        <v>-2.7882005592942405E-2</v>
      </c>
      <c r="K207" s="119">
        <f t="shared" si="25"/>
        <v>-1.9339776627959382E-2</v>
      </c>
      <c r="L207" s="96">
        <v>2.8862100662173207E-2</v>
      </c>
      <c r="M207" s="90">
        <f>INDEX('Pace of change parameters'!$E$20:$I$20,1,$B$6)</f>
        <v>1.9900000000000001E-2</v>
      </c>
      <c r="N207" s="101">
        <f>IF(INDEX('Pace of change parameters'!$E$28:$I$28,1,$B$6)=1,(1+L207)*D207,D207)</f>
        <v>67162.060207025337</v>
      </c>
      <c r="O207" s="87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0.7455889959995633</v>
      </c>
      <c r="P207" s="51">
        <v>3.3735334313379495E-2</v>
      </c>
      <c r="Q207" s="51">
        <v>2.4730784414807694E-2</v>
      </c>
      <c r="R207" s="9">
        <f>IF(INDEX('Pace of change parameters'!$E$29:$I$29,1,$B$6)=1,D207*(1+P207),D207)</f>
        <v>67480.175153308781</v>
      </c>
      <c r="S207" s="96">
        <f>IF(P207&lt;INDEX('Pace of change parameters'!$E$22:$I$22,1,$B$6),INDEX('Pace of change parameters'!$E$22:$I$22,1,$B$6),P207)</f>
        <v>3.3735334313379495E-2</v>
      </c>
      <c r="T207" s="125">
        <v>2.4730784414807694E-2</v>
      </c>
      <c r="U207" s="110">
        <f t="shared" si="28"/>
        <v>67480.175153308781</v>
      </c>
      <c r="V207" s="124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5">
        <f>MIN(S207, S207+(INDEX('Pace of change parameters'!$E$25:$I$25,1,$B$6)-S207)*(1-V207))</f>
        <v>3.3735334313379495E-2</v>
      </c>
      <c r="X207" s="125">
        <v>2.4730784414807694E-2</v>
      </c>
      <c r="Y207" s="101">
        <f t="shared" si="29"/>
        <v>67480.175153308781</v>
      </c>
      <c r="Z207" s="90">
        <v>0</v>
      </c>
      <c r="AA207" s="92">
        <f t="shared" si="31"/>
        <v>69397.367040504687</v>
      </c>
      <c r="AB207" s="92">
        <f>IF(INDEX('Pace of change parameters'!$E$27:$I$27,1,$B$6)=1,MAX(AA207,Y207),Y207)</f>
        <v>67480.175153308781</v>
      </c>
      <c r="AC207" s="90">
        <f t="shared" si="30"/>
        <v>3.3735334313379495E-2</v>
      </c>
      <c r="AD207" s="136">
        <v>2.4730784414807694E-2</v>
      </c>
      <c r="AE207" s="50">
        <v>67480</v>
      </c>
      <c r="AF207" s="50">
        <v>132.92128817259874</v>
      </c>
      <c r="AG207" s="15">
        <f t="shared" si="26"/>
        <v>3.3732651122889701E-2</v>
      </c>
      <c r="AH207" s="15">
        <f t="shared" si="26"/>
        <v>2.4728124596763434E-2</v>
      </c>
      <c r="AI207" s="50"/>
      <c r="AJ207" s="50">
        <v>69397.367040504687</v>
      </c>
      <c r="AK207" s="50">
        <v>136.69809458818213</v>
      </c>
      <c r="AL207" s="15">
        <f t="shared" si="27"/>
        <v>-2.7628815361043779E-2</v>
      </c>
      <c r="AM207" s="52">
        <f t="shared" si="27"/>
        <v>-2.762881536104389E-2</v>
      </c>
    </row>
    <row r="208" spans="1:39" x14ac:dyDescent="0.2">
      <c r="A208" s="178" t="s">
        <v>463</v>
      </c>
      <c r="B208" s="178" t="s">
        <v>464</v>
      </c>
      <c r="D208" s="61">
        <v>107188</v>
      </c>
      <c r="E208" s="66">
        <v>133.83883096140326</v>
      </c>
      <c r="F208" s="49"/>
      <c r="G208" s="81">
        <v>107591.44957083085</v>
      </c>
      <c r="H208" s="74">
        <v>133.55283227760876</v>
      </c>
      <c r="I208" s="83"/>
      <c r="J208" s="96">
        <f t="shared" si="25"/>
        <v>-3.7498293074418321E-3</v>
      </c>
      <c r="K208" s="119">
        <f t="shared" si="25"/>
        <v>2.1414647590551894E-3</v>
      </c>
      <c r="L208" s="96">
        <v>2.5931146588655807E-2</v>
      </c>
      <c r="M208" s="90">
        <f>INDEX('Pace of change parameters'!$E$20:$I$20,1,$B$6)</f>
        <v>1.9900000000000001E-2</v>
      </c>
      <c r="N208" s="101">
        <f>IF(INDEX('Pace of change parameters'!$E$28:$I$28,1,$B$6)=1,(1+L208)*D208,D208)</f>
        <v>109967.50774054484</v>
      </c>
      <c r="O208" s="87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0.51460790581661087</v>
      </c>
      <c r="P208" s="51">
        <v>2.9285086239059455E-2</v>
      </c>
      <c r="Q208" s="51">
        <v>2.3234222828520945E-2</v>
      </c>
      <c r="R208" s="9">
        <f>IF(INDEX('Pace of change parameters'!$E$29:$I$29,1,$B$6)=1,D208*(1+P208),D208)</f>
        <v>110327.00982379231</v>
      </c>
      <c r="S208" s="96">
        <f>IF(P208&lt;INDEX('Pace of change parameters'!$E$22:$I$22,1,$B$6),INDEX('Pace of change parameters'!$E$22:$I$22,1,$B$6),P208)</f>
        <v>2.9285086239059455E-2</v>
      </c>
      <c r="T208" s="125">
        <v>2.3234222828520945E-2</v>
      </c>
      <c r="U208" s="110">
        <f t="shared" si="28"/>
        <v>110327.00982379231</v>
      </c>
      <c r="V208" s="124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5">
        <f>MIN(S208, S208+(INDEX('Pace of change parameters'!$E$25:$I$25,1,$B$6)-S208)*(1-V208))</f>
        <v>2.9285086239059455E-2</v>
      </c>
      <c r="X208" s="125">
        <v>2.3234222828520945E-2</v>
      </c>
      <c r="Y208" s="101">
        <f t="shared" si="29"/>
        <v>110327.00982379231</v>
      </c>
      <c r="Z208" s="90">
        <v>0</v>
      </c>
      <c r="AA208" s="92">
        <f t="shared" si="31"/>
        <v>111191.83424955007</v>
      </c>
      <c r="AB208" s="92">
        <f>IF(INDEX('Pace of change parameters'!$E$27:$I$27,1,$B$6)=1,MAX(AA208,Y208),Y208)</f>
        <v>110327.00982379231</v>
      </c>
      <c r="AC208" s="90">
        <f t="shared" si="30"/>
        <v>2.9285086239059455E-2</v>
      </c>
      <c r="AD208" s="136">
        <v>2.3234222828520945E-2</v>
      </c>
      <c r="AE208" s="50">
        <v>110327</v>
      </c>
      <c r="AF208" s="50">
        <v>136.94845998883551</v>
      </c>
      <c r="AG208" s="15">
        <f t="shared" si="26"/>
        <v>2.9284994588946622E-2</v>
      </c>
      <c r="AH208" s="15">
        <f t="shared" si="26"/>
        <v>2.3234131717192019E-2</v>
      </c>
      <c r="AI208" s="50"/>
      <c r="AJ208" s="50">
        <v>111191.83424955007</v>
      </c>
      <c r="AK208" s="50">
        <v>138.02197525365267</v>
      </c>
      <c r="AL208" s="15">
        <f t="shared" si="27"/>
        <v>-7.7778575682914131E-3</v>
      </c>
      <c r="AM208" s="52">
        <f t="shared" si="27"/>
        <v>-7.7778575682915241E-3</v>
      </c>
    </row>
    <row r="209" spans="1:39" x14ac:dyDescent="0.2">
      <c r="A209" s="178" t="s">
        <v>465</v>
      </c>
      <c r="B209" s="178" t="s">
        <v>466</v>
      </c>
      <c r="D209" s="61">
        <v>80751</v>
      </c>
      <c r="E209" s="66">
        <v>124.50948455223535</v>
      </c>
      <c r="F209" s="49"/>
      <c r="G209" s="81">
        <v>82742.950087328631</v>
      </c>
      <c r="H209" s="74">
        <v>126.7318659244725</v>
      </c>
      <c r="I209" s="83"/>
      <c r="J209" s="96">
        <f t="shared" si="25"/>
        <v>-2.4073955366907818E-2</v>
      </c>
      <c r="K209" s="119">
        <f t="shared" si="25"/>
        <v>-1.7536089727911097E-2</v>
      </c>
      <c r="L209" s="96">
        <v>2.6732453342015017E-2</v>
      </c>
      <c r="M209" s="90">
        <f>INDEX('Pace of change parameters'!$E$20:$I$20,1,$B$6)</f>
        <v>1.9900000000000001E-2</v>
      </c>
      <c r="N209" s="101">
        <f>IF(INDEX('Pace of change parameters'!$E$28:$I$28,1,$B$6)=1,(1+L209)*D209,D209)</f>
        <v>82909.67233982106</v>
      </c>
      <c r="O209" s="87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0.72619451320334516</v>
      </c>
      <c r="P209" s="51">
        <v>3.146909824594557E-2</v>
      </c>
      <c r="Q209" s="51">
        <v>2.4605124613324758E-2</v>
      </c>
      <c r="R209" s="9">
        <f>IF(INDEX('Pace of change parameters'!$E$29:$I$29,1,$B$6)=1,D209*(1+P209),D209)</f>
        <v>83292.161152458357</v>
      </c>
      <c r="S209" s="96">
        <f>IF(P209&lt;INDEX('Pace of change parameters'!$E$22:$I$22,1,$B$6),INDEX('Pace of change parameters'!$E$22:$I$22,1,$B$6),P209)</f>
        <v>3.146909824594557E-2</v>
      </c>
      <c r="T209" s="125">
        <v>2.4605124613324758E-2</v>
      </c>
      <c r="U209" s="110">
        <f t="shared" si="28"/>
        <v>83292.161152458357</v>
      </c>
      <c r="V209" s="124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5">
        <f>MIN(S209, S209+(INDEX('Pace of change parameters'!$E$25:$I$25,1,$B$6)-S209)*(1-V209))</f>
        <v>3.146909824594557E-2</v>
      </c>
      <c r="X209" s="125">
        <v>2.4605124613324758E-2</v>
      </c>
      <c r="Y209" s="101">
        <f t="shared" si="29"/>
        <v>83292.161152458357</v>
      </c>
      <c r="Z209" s="90">
        <v>0</v>
      </c>
      <c r="AA209" s="92">
        <f t="shared" si="31"/>
        <v>85511.817417908896</v>
      </c>
      <c r="AB209" s="92">
        <f>IF(INDEX('Pace of change parameters'!$E$27:$I$27,1,$B$6)=1,MAX(AA209,Y209),Y209)</f>
        <v>83292.161152458357</v>
      </c>
      <c r="AC209" s="90">
        <f t="shared" si="30"/>
        <v>3.146909824594557E-2</v>
      </c>
      <c r="AD209" s="136">
        <v>2.4605124613324758E-2</v>
      </c>
      <c r="AE209" s="50">
        <v>83292</v>
      </c>
      <c r="AF209" s="50">
        <v>127.57280910869633</v>
      </c>
      <c r="AG209" s="15">
        <f t="shared" si="26"/>
        <v>3.1467102574581185E-2</v>
      </c>
      <c r="AH209" s="15">
        <f t="shared" si="26"/>
        <v>2.4603142222276553E-2</v>
      </c>
      <c r="AI209" s="50"/>
      <c r="AJ209" s="50">
        <v>85511.817417908896</v>
      </c>
      <c r="AK209" s="50">
        <v>130.97275560669195</v>
      </c>
      <c r="AL209" s="15">
        <f t="shared" si="27"/>
        <v>-2.5959188857609283E-2</v>
      </c>
      <c r="AM209" s="52">
        <f t="shared" si="27"/>
        <v>-2.5959188857609283E-2</v>
      </c>
    </row>
    <row r="210" spans="1:39" x14ac:dyDescent="0.2">
      <c r="A210" s="178" t="s">
        <v>467</v>
      </c>
      <c r="B210" s="178" t="s">
        <v>468</v>
      </c>
      <c r="D210" s="61">
        <v>81475</v>
      </c>
      <c r="E210" s="66">
        <v>141.83813263869675</v>
      </c>
      <c r="F210" s="49"/>
      <c r="G210" s="81">
        <v>75628.096536768222</v>
      </c>
      <c r="H210" s="74">
        <v>130.62101398094518</v>
      </c>
      <c r="I210" s="83"/>
      <c r="J210" s="96">
        <f t="shared" si="25"/>
        <v>7.7311260377803892E-2</v>
      </c>
      <c r="K210" s="119">
        <f t="shared" si="25"/>
        <v>8.5875299202530453E-2</v>
      </c>
      <c r="L210" s="96">
        <v>2.8007650517154703E-2</v>
      </c>
      <c r="M210" s="90">
        <f>INDEX('Pace of change parameters'!$E$20:$I$20,1,$B$6)</f>
        <v>1.9900000000000001E-2</v>
      </c>
      <c r="N210" s="101">
        <f>IF(INDEX('Pace of change parameters'!$E$28:$I$28,1,$B$6)=1,(1+L210)*D210,D210)</f>
        <v>83756.923325885175</v>
      </c>
      <c r="O210" s="87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1">
        <v>2.8007650517154703E-2</v>
      </c>
      <c r="Q210" s="51">
        <v>1.9900000000000029E-2</v>
      </c>
      <c r="R210" s="9">
        <f>IF(INDEX('Pace of change parameters'!$E$29:$I$29,1,$B$6)=1,D210*(1+P210),D210)</f>
        <v>83756.923325885175</v>
      </c>
      <c r="S210" s="96">
        <f>IF(P210&lt;INDEX('Pace of change parameters'!$E$22:$I$22,1,$B$6),INDEX('Pace of change parameters'!$E$22:$I$22,1,$B$6),P210)</f>
        <v>2.8007650517154703E-2</v>
      </c>
      <c r="T210" s="125">
        <v>1.9900000000000029E-2</v>
      </c>
      <c r="U210" s="110">
        <f t="shared" si="28"/>
        <v>83756.923325885175</v>
      </c>
      <c r="V210" s="124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0.45377479244392227</v>
      </c>
      <c r="W210" s="125">
        <f>MIN(S210, S210+(INDEX('Pace of change parameters'!$E$25:$I$25,1,$B$6)-S210)*(1-V210))</f>
        <v>1.8171417875824568E-2</v>
      </c>
      <c r="X210" s="125">
        <v>1.0141343373421652E-2</v>
      </c>
      <c r="Y210" s="101">
        <f t="shared" si="29"/>
        <v>82955.516271432803</v>
      </c>
      <c r="Z210" s="90">
        <v>0</v>
      </c>
      <c r="AA210" s="92">
        <f t="shared" si="31"/>
        <v>78158.876084193325</v>
      </c>
      <c r="AB210" s="92">
        <f>IF(INDEX('Pace of change parameters'!$E$27:$I$27,1,$B$6)=1,MAX(AA210,Y210),Y210)</f>
        <v>82955.516271432803</v>
      </c>
      <c r="AC210" s="90">
        <f t="shared" si="30"/>
        <v>1.8171417875824547E-2</v>
      </c>
      <c r="AD210" s="136">
        <v>1.0141343373421652E-2</v>
      </c>
      <c r="AE210" s="50">
        <v>82956</v>
      </c>
      <c r="AF210" s="50">
        <v>143.27739731668683</v>
      </c>
      <c r="AG210" s="15">
        <f t="shared" si="26"/>
        <v>1.8177355016876451E-2</v>
      </c>
      <c r="AH210" s="15">
        <f t="shared" si="26"/>
        <v>1.014723368966175E-2</v>
      </c>
      <c r="AI210" s="50"/>
      <c r="AJ210" s="50">
        <v>78158.876084193325</v>
      </c>
      <c r="AK210" s="50">
        <v>134.99204810430419</v>
      </c>
      <c r="AL210" s="15">
        <f t="shared" si="27"/>
        <v>6.1376572388773587E-2</v>
      </c>
      <c r="AM210" s="52">
        <f t="shared" si="27"/>
        <v>6.1376572388773587E-2</v>
      </c>
    </row>
    <row r="211" spans="1:39" x14ac:dyDescent="0.2">
      <c r="A211" s="178" t="s">
        <v>469</v>
      </c>
      <c r="B211" s="178" t="s">
        <v>470</v>
      </c>
      <c r="D211" s="61">
        <v>29372</v>
      </c>
      <c r="E211" s="66">
        <v>132.14521499661944</v>
      </c>
      <c r="F211" s="49"/>
      <c r="G211" s="81">
        <v>29528.021405694584</v>
      </c>
      <c r="H211" s="74">
        <v>131.52842351279074</v>
      </c>
      <c r="I211" s="83"/>
      <c r="J211" s="96">
        <f t="shared" si="25"/>
        <v>-5.2838422036802779E-3</v>
      </c>
      <c r="K211" s="119">
        <f t="shared" si="25"/>
        <v>4.6894159251344991E-3</v>
      </c>
      <c r="L211" s="96">
        <v>3.0125757253317564E-2</v>
      </c>
      <c r="M211" s="90">
        <f>INDEX('Pace of change parameters'!$E$20:$I$20,1,$B$6)</f>
        <v>1.9900000000000001E-2</v>
      </c>
      <c r="N211" s="101">
        <f>IF(INDEX('Pace of change parameters'!$E$28:$I$28,1,$B$6)=1,(1+L211)*D211,D211)</f>
        <v>30256.853742044445</v>
      </c>
      <c r="O211" s="87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0.48721058145016671</v>
      </c>
      <c r="P211" s="51">
        <v>3.3314118584476304E-2</v>
      </c>
      <c r="Q211" s="51">
        <v>2.305671140028509E-2</v>
      </c>
      <c r="R211" s="9">
        <f>IF(INDEX('Pace of change parameters'!$E$29:$I$29,1,$B$6)=1,D211*(1+P211),D211)</f>
        <v>30350.50229106324</v>
      </c>
      <c r="S211" s="96">
        <f>IF(P211&lt;INDEX('Pace of change parameters'!$E$22:$I$22,1,$B$6),INDEX('Pace of change parameters'!$E$22:$I$22,1,$B$6),P211)</f>
        <v>3.3314118584476304E-2</v>
      </c>
      <c r="T211" s="125">
        <v>2.305671140028509E-2</v>
      </c>
      <c r="U211" s="110">
        <f t="shared" si="28"/>
        <v>30350.50229106324</v>
      </c>
      <c r="V211" s="124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5">
        <f>MIN(S211, S211+(INDEX('Pace of change parameters'!$E$25:$I$25,1,$B$6)-S211)*(1-V211))</f>
        <v>3.3314118584476304E-2</v>
      </c>
      <c r="X211" s="125">
        <v>2.305671140028509E-2</v>
      </c>
      <c r="Y211" s="101">
        <f t="shared" si="29"/>
        <v>30350.50229106324</v>
      </c>
      <c r="Z211" s="90">
        <v>0</v>
      </c>
      <c r="AA211" s="92">
        <f t="shared" si="31"/>
        <v>30516.131857649852</v>
      </c>
      <c r="AB211" s="92">
        <f>IF(INDEX('Pace of change parameters'!$E$27:$I$27,1,$B$6)=1,MAX(AA211,Y211),Y211)</f>
        <v>30350.50229106324</v>
      </c>
      <c r="AC211" s="90">
        <f t="shared" si="30"/>
        <v>3.3314118584476304E-2</v>
      </c>
      <c r="AD211" s="136">
        <v>2.305671140028509E-2</v>
      </c>
      <c r="AE211" s="50">
        <v>30351</v>
      </c>
      <c r="AF211" s="50">
        <v>135.1942660562701</v>
      </c>
      <c r="AG211" s="15">
        <f t="shared" si="26"/>
        <v>3.3331063597984434E-2</v>
      </c>
      <c r="AH211" s="15">
        <f t="shared" si="26"/>
        <v>2.3073488205597625E-2</v>
      </c>
      <c r="AI211" s="50"/>
      <c r="AJ211" s="50">
        <v>30516.131857649852</v>
      </c>
      <c r="AK211" s="50">
        <v>135.92982271988842</v>
      </c>
      <c r="AL211" s="15">
        <f t="shared" si="27"/>
        <v>-5.4112971598153647E-3</v>
      </c>
      <c r="AM211" s="52">
        <f t="shared" si="27"/>
        <v>-5.4112971598152537E-3</v>
      </c>
    </row>
    <row r="212" spans="1:39" x14ac:dyDescent="0.2">
      <c r="A212" s="178" t="s">
        <v>471</v>
      </c>
      <c r="B212" s="178" t="s">
        <v>472</v>
      </c>
      <c r="D212" s="61">
        <v>124583</v>
      </c>
      <c r="E212" s="66">
        <v>136.04721810959711</v>
      </c>
      <c r="F212" s="49"/>
      <c r="G212" s="81">
        <v>121202.66069210292</v>
      </c>
      <c r="H212" s="74">
        <v>131.70210836877547</v>
      </c>
      <c r="I212" s="83"/>
      <c r="J212" s="96">
        <f t="shared" si="25"/>
        <v>2.788997608298649E-2</v>
      </c>
      <c r="K212" s="119">
        <f t="shared" si="25"/>
        <v>3.2991952783739897E-2</v>
      </c>
      <c r="L212" s="96">
        <v>2.4962318106192205E-2</v>
      </c>
      <c r="M212" s="90">
        <f>INDEX('Pace of change parameters'!$E$20:$I$20,1,$B$6)</f>
        <v>1.9900000000000001E-2</v>
      </c>
      <c r="N212" s="101">
        <f>IF(INDEX('Pace of change parameters'!$E$28:$I$28,1,$B$6)=1,(1+L212)*D212,D212)</f>
        <v>127692.88047662374</v>
      </c>
      <c r="O212" s="87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0.18288222813182908</v>
      </c>
      <c r="P212" s="51">
        <v>2.6153121266252022E-2</v>
      </c>
      <c r="Q212" s="51">
        <v>2.1084921749307872E-2</v>
      </c>
      <c r="R212" s="9">
        <f>IF(INDEX('Pace of change parameters'!$E$29:$I$29,1,$B$6)=1,D212*(1+P212),D212)</f>
        <v>127841.23430671348</v>
      </c>
      <c r="S212" s="96">
        <f>IF(P212&lt;INDEX('Pace of change parameters'!$E$22:$I$22,1,$B$6),INDEX('Pace of change parameters'!$E$22:$I$22,1,$B$6),P212)</f>
        <v>2.6153121266252022E-2</v>
      </c>
      <c r="T212" s="125">
        <v>2.1084921749307872E-2</v>
      </c>
      <c r="U212" s="110">
        <f t="shared" si="28"/>
        <v>127841.23430671348</v>
      </c>
      <c r="V212" s="124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5">
        <f>MIN(S212, S212+(INDEX('Pace of change parameters'!$E$25:$I$25,1,$B$6)-S212)*(1-V212))</f>
        <v>2.6153121266252022E-2</v>
      </c>
      <c r="X212" s="125">
        <v>2.1084921749307872E-2</v>
      </c>
      <c r="Y212" s="101">
        <f t="shared" si="29"/>
        <v>127841.23430671348</v>
      </c>
      <c r="Z212" s="90">
        <v>0</v>
      </c>
      <c r="AA212" s="92">
        <f t="shared" si="31"/>
        <v>125258.52390722366</v>
      </c>
      <c r="AB212" s="92">
        <f>IF(INDEX('Pace of change parameters'!$E$27:$I$27,1,$B$6)=1,MAX(AA212,Y212),Y212)</f>
        <v>127841.23430671348</v>
      </c>
      <c r="AC212" s="90">
        <f t="shared" si="30"/>
        <v>2.6153121266252022E-2</v>
      </c>
      <c r="AD212" s="136">
        <v>2.1084921749307872E-2</v>
      </c>
      <c r="AE212" s="50">
        <v>127841</v>
      </c>
      <c r="AF212" s="50">
        <v>138.91550845359993</v>
      </c>
      <c r="AG212" s="15">
        <f t="shared" si="26"/>
        <v>2.6151240538436316E-2</v>
      </c>
      <c r="AH212" s="15">
        <f t="shared" si="26"/>
        <v>2.1083050310460427E-2</v>
      </c>
      <c r="AI212" s="50"/>
      <c r="AJ212" s="50">
        <v>125258.52390722366</v>
      </c>
      <c r="AK212" s="50">
        <v>136.10931967615537</v>
      </c>
      <c r="AL212" s="15">
        <f t="shared" si="27"/>
        <v>2.061716849456996E-2</v>
      </c>
      <c r="AM212" s="52">
        <f t="shared" si="27"/>
        <v>2.0617168494569738E-2</v>
      </c>
    </row>
    <row r="213" spans="1:39" x14ac:dyDescent="0.2">
      <c r="A213" s="178" t="s">
        <v>473</v>
      </c>
      <c r="B213" s="178" t="s">
        <v>474</v>
      </c>
      <c r="D213" s="61">
        <v>79747</v>
      </c>
      <c r="E213" s="66">
        <v>139.39409184374145</v>
      </c>
      <c r="F213" s="49"/>
      <c r="G213" s="81">
        <v>73800.669068475079</v>
      </c>
      <c r="H213" s="74">
        <v>128.176275188582</v>
      </c>
      <c r="I213" s="83"/>
      <c r="J213" s="96">
        <f t="shared" si="25"/>
        <v>8.0572859387056273E-2</v>
      </c>
      <c r="K213" s="119">
        <f t="shared" si="25"/>
        <v>8.7518666294952085E-2</v>
      </c>
      <c r="L213" s="96">
        <v>2.6455808249136847E-2</v>
      </c>
      <c r="M213" s="90">
        <f>INDEX('Pace of change parameters'!$E$20:$I$20,1,$B$6)</f>
        <v>1.9900000000000001E-2</v>
      </c>
      <c r="N213" s="101">
        <f>IF(INDEX('Pace of change parameters'!$E$28:$I$28,1,$B$6)=1,(1+L213)*D213,D213)</f>
        <v>81856.771340443913</v>
      </c>
      <c r="O213" s="87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1">
        <v>2.6455808249136847E-2</v>
      </c>
      <c r="Q213" s="51">
        <v>1.9900000000000029E-2</v>
      </c>
      <c r="R213" s="9">
        <f>IF(INDEX('Pace of change parameters'!$E$29:$I$29,1,$B$6)=1,D213*(1+P213),D213)</f>
        <v>81856.771340443913</v>
      </c>
      <c r="S213" s="96">
        <f>IF(P213&lt;INDEX('Pace of change parameters'!$E$22:$I$22,1,$B$6),INDEX('Pace of change parameters'!$E$22:$I$22,1,$B$6),P213)</f>
        <v>2.6455808249136847E-2</v>
      </c>
      <c r="T213" s="125">
        <v>1.9900000000000029E-2</v>
      </c>
      <c r="U213" s="110">
        <f t="shared" si="28"/>
        <v>81856.771340443913</v>
      </c>
      <c r="V213" s="124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0.38854281225887466</v>
      </c>
      <c r="W213" s="125">
        <f>MIN(S213, S213+(INDEX('Pace of change parameters'!$E$25:$I$25,1,$B$6)-S213)*(1-V213))</f>
        <v>1.6393786015112419E-2</v>
      </c>
      <c r="X213" s="125">
        <v>9.9022422845593816E-3</v>
      </c>
      <c r="Y213" s="101">
        <f t="shared" si="29"/>
        <v>81054.355253347167</v>
      </c>
      <c r="Z213" s="90">
        <v>0</v>
      </c>
      <c r="AA213" s="92">
        <f t="shared" si="31"/>
        <v>76270.29652728574</v>
      </c>
      <c r="AB213" s="92">
        <f>IF(INDEX('Pace of change parameters'!$E$27:$I$27,1,$B$6)=1,MAX(AA213,Y213),Y213)</f>
        <v>81054.355253347167</v>
      </c>
      <c r="AC213" s="90">
        <f t="shared" si="30"/>
        <v>1.6393786015112433E-2</v>
      </c>
      <c r="AD213" s="136">
        <v>9.9022422845593816E-3</v>
      </c>
      <c r="AE213" s="50">
        <v>81054</v>
      </c>
      <c r="AF213" s="50">
        <v>140.7737889136998</v>
      </c>
      <c r="AG213" s="15">
        <f t="shared" si="26"/>
        <v>1.6389331260109996E-2</v>
      </c>
      <c r="AH213" s="15">
        <f t="shared" si="26"/>
        <v>9.8978159813614131E-3</v>
      </c>
      <c r="AI213" s="50"/>
      <c r="AJ213" s="50">
        <v>76270.29652728574</v>
      </c>
      <c r="AK213" s="50">
        <v>132.4654998361267</v>
      </c>
      <c r="AL213" s="15">
        <f t="shared" si="27"/>
        <v>6.2720399559517803E-2</v>
      </c>
      <c r="AM213" s="52">
        <f t="shared" si="27"/>
        <v>6.2720399559517803E-2</v>
      </c>
    </row>
    <row r="214" spans="1:39" x14ac:dyDescent="0.2">
      <c r="A214" s="178" t="s">
        <v>475</v>
      </c>
      <c r="B214" s="178" t="s">
        <v>476</v>
      </c>
      <c r="D214" s="61">
        <v>37815</v>
      </c>
      <c r="E214" s="66">
        <v>130.11787465034885</v>
      </c>
      <c r="F214" s="49"/>
      <c r="G214" s="81">
        <v>39295.052571645989</v>
      </c>
      <c r="H214" s="74">
        <v>134.56272837947171</v>
      </c>
      <c r="I214" s="83"/>
      <c r="J214" s="96">
        <f t="shared" si="25"/>
        <v>-3.7665112394173139E-2</v>
      </c>
      <c r="K214" s="119">
        <f t="shared" si="25"/>
        <v>-3.3031834168732122E-2</v>
      </c>
      <c r="L214" s="96">
        <v>2.481043245234904E-2</v>
      </c>
      <c r="M214" s="90">
        <f>INDEX('Pace of change parameters'!$E$20:$I$20,1,$B$6)</f>
        <v>1.9900000000000001E-2</v>
      </c>
      <c r="N214" s="101">
        <f>IF(INDEX('Pace of change parameters'!$E$28:$I$28,1,$B$6)=1,(1+L214)*D214,D214)</f>
        <v>38753.206503185582</v>
      </c>
      <c r="O214" s="87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0.89281542116916268</v>
      </c>
      <c r="P214" s="51">
        <v>3.062297032767769E-2</v>
      </c>
      <c r="Q214" s="51">
        <v>2.5684686797988299E-2</v>
      </c>
      <c r="R214" s="9">
        <f>IF(INDEX('Pace of change parameters'!$E$29:$I$29,1,$B$6)=1,D214*(1+P214),D214)</f>
        <v>38973.007622941135</v>
      </c>
      <c r="S214" s="96">
        <f>IF(P214&lt;INDEX('Pace of change parameters'!$E$22:$I$22,1,$B$6),INDEX('Pace of change parameters'!$E$22:$I$22,1,$B$6),P214)</f>
        <v>3.062297032767769E-2</v>
      </c>
      <c r="T214" s="125">
        <v>2.5684686797988299E-2</v>
      </c>
      <c r="U214" s="110">
        <f t="shared" si="28"/>
        <v>38973.007622941135</v>
      </c>
      <c r="V214" s="124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5">
        <f>MIN(S214, S214+(INDEX('Pace of change parameters'!$E$25:$I$25,1,$B$6)-S214)*(1-V214))</f>
        <v>3.062297032767769E-2</v>
      </c>
      <c r="X214" s="125">
        <v>2.5684686797988299E-2</v>
      </c>
      <c r="Y214" s="101">
        <f t="shared" si="29"/>
        <v>38973.007622941135</v>
      </c>
      <c r="Z214" s="90">
        <v>0</v>
      </c>
      <c r="AA214" s="92">
        <f t="shared" si="31"/>
        <v>40610.001908166283</v>
      </c>
      <c r="AB214" s="92">
        <f>IF(INDEX('Pace of change parameters'!$E$27:$I$27,1,$B$6)=1,MAX(AA214,Y214),Y214)</f>
        <v>38973.007622941135</v>
      </c>
      <c r="AC214" s="90">
        <f t="shared" si="30"/>
        <v>3.062297032767769E-2</v>
      </c>
      <c r="AD214" s="136">
        <v>2.5684686797988299E-2</v>
      </c>
      <c r="AE214" s="50">
        <v>38973</v>
      </c>
      <c r="AF214" s="50">
        <v>133.45988540341779</v>
      </c>
      <c r="AG214" s="15">
        <f t="shared" si="26"/>
        <v>3.0622768742562423E-2</v>
      </c>
      <c r="AH214" s="15">
        <f t="shared" si="26"/>
        <v>2.5684486178778609E-2</v>
      </c>
      <c r="AI214" s="50"/>
      <c r="AJ214" s="50">
        <v>40610.001908166283</v>
      </c>
      <c r="AK214" s="50">
        <v>139.06566599688114</v>
      </c>
      <c r="AL214" s="15">
        <f t="shared" si="27"/>
        <v>-4.0310313500307893E-2</v>
      </c>
      <c r="AM214" s="52">
        <f t="shared" si="27"/>
        <v>-4.0310313500307671E-2</v>
      </c>
    </row>
    <row r="215" spans="1:39" x14ac:dyDescent="0.2">
      <c r="A215" s="178" t="s">
        <v>477</v>
      </c>
      <c r="B215" s="178" t="s">
        <v>478</v>
      </c>
      <c r="D215" s="61">
        <v>33906</v>
      </c>
      <c r="E215" s="66">
        <v>125.31790485470984</v>
      </c>
      <c r="F215" s="49"/>
      <c r="G215" s="81">
        <v>32222.769080515645</v>
      </c>
      <c r="H215" s="74">
        <v>118.15119064059466</v>
      </c>
      <c r="I215" s="83"/>
      <c r="J215" s="96">
        <f t="shared" si="25"/>
        <v>5.223731440579904E-2</v>
      </c>
      <c r="K215" s="119">
        <f t="shared" si="25"/>
        <v>6.0657147636503206E-2</v>
      </c>
      <c r="L215" s="96">
        <v>2.8061075257860946E-2</v>
      </c>
      <c r="M215" s="90">
        <f>INDEX('Pace of change parameters'!$E$20:$I$20,1,$B$6)</f>
        <v>1.9900000000000001E-2</v>
      </c>
      <c r="N215" s="101">
        <f>IF(INDEX('Pace of change parameters'!$E$28:$I$28,1,$B$6)=1,(1+L215)*D215,D215)</f>
        <v>34857.43881769303</v>
      </c>
      <c r="O215" s="87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1">
        <v>2.8061075257860946E-2</v>
      </c>
      <c r="Q215" s="51">
        <v>1.9900000000000029E-2</v>
      </c>
      <c r="R215" s="9">
        <f>IF(INDEX('Pace of change parameters'!$E$29:$I$29,1,$B$6)=1,D215*(1+P215),D215)</f>
        <v>34857.43881769303</v>
      </c>
      <c r="S215" s="96">
        <f>IF(P215&lt;INDEX('Pace of change parameters'!$E$22:$I$22,1,$B$6),INDEX('Pace of change parameters'!$E$22:$I$22,1,$B$6),P215)</f>
        <v>2.8061075257860946E-2</v>
      </c>
      <c r="T215" s="125">
        <v>1.9900000000000029E-2</v>
      </c>
      <c r="U215" s="110">
        <f t="shared" si="28"/>
        <v>34857.43881769303</v>
      </c>
      <c r="V215" s="124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0.95525371188401931</v>
      </c>
      <c r="W215" s="125">
        <f>MIN(S215, S215+(INDEX('Pace of change parameters'!$E$25:$I$25,1,$B$6)-S215)*(1-V215))</f>
        <v>2.7252909180688289E-2</v>
      </c>
      <c r="X215" s="125">
        <v>1.9098249401766854E-2</v>
      </c>
      <c r="Y215" s="101">
        <f t="shared" si="29"/>
        <v>34830.037138680418</v>
      </c>
      <c r="Z215" s="90">
        <v>0</v>
      </c>
      <c r="AA215" s="92">
        <f t="shared" si="31"/>
        <v>33301.055176354705</v>
      </c>
      <c r="AB215" s="92">
        <f>IF(INDEX('Pace of change parameters'!$E$27:$I$27,1,$B$6)=1,MAX(AA215,Y215),Y215)</f>
        <v>34830.037138680418</v>
      </c>
      <c r="AC215" s="90">
        <f t="shared" si="30"/>
        <v>2.7252909180688345E-2</v>
      </c>
      <c r="AD215" s="136">
        <v>1.9098249401766854E-2</v>
      </c>
      <c r="AE215" s="50">
        <v>34830</v>
      </c>
      <c r="AF215" s="50">
        <v>127.71112127977483</v>
      </c>
      <c r="AG215" s="15">
        <f t="shared" si="26"/>
        <v>2.7251813838258698E-2</v>
      </c>
      <c r="AH215" s="15">
        <f t="shared" si="26"/>
        <v>1.909716275451312E-2</v>
      </c>
      <c r="AI215" s="50"/>
      <c r="AJ215" s="50">
        <v>33301.055176354705</v>
      </c>
      <c r="AK215" s="50">
        <v>122.1049410385274</v>
      </c>
      <c r="AL215" s="15">
        <f t="shared" si="27"/>
        <v>4.5912804130330276E-2</v>
      </c>
      <c r="AM215" s="52">
        <f t="shared" si="27"/>
        <v>4.5912804130330276E-2</v>
      </c>
    </row>
    <row r="216" spans="1:39" x14ac:dyDescent="0.2">
      <c r="A216" s="178" t="s">
        <v>479</v>
      </c>
      <c r="B216" s="178" t="s">
        <v>480</v>
      </c>
      <c r="D216" s="61">
        <v>29978</v>
      </c>
      <c r="E216" s="66">
        <v>125.31032891238223</v>
      </c>
      <c r="F216" s="49"/>
      <c r="G216" s="81">
        <v>30460.593067086982</v>
      </c>
      <c r="H216" s="74">
        <v>125.94286166120823</v>
      </c>
      <c r="I216" s="83"/>
      <c r="J216" s="96">
        <f t="shared" si="25"/>
        <v>-1.5843193401524069E-2</v>
      </c>
      <c r="K216" s="119">
        <f t="shared" si="25"/>
        <v>-5.0223787238338202E-3</v>
      </c>
      <c r="L216" s="96">
        <v>3.111381147372283E-2</v>
      </c>
      <c r="M216" s="90">
        <f>INDEX('Pace of change parameters'!$E$20:$I$20,1,$B$6)</f>
        <v>1.9900000000000001E-2</v>
      </c>
      <c r="N216" s="101">
        <f>IF(INDEX('Pace of change parameters'!$E$28:$I$28,1,$B$6)=1,(1+L216)*D216,D216)</f>
        <v>30910.729840359261</v>
      </c>
      <c r="O216" s="87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0.591638480901439</v>
      </c>
      <c r="P216" s="51">
        <v>3.4989274451428853E-2</v>
      </c>
      <c r="Q216" s="51">
        <v>2.3733315631097263E-2</v>
      </c>
      <c r="R216" s="9">
        <f>IF(INDEX('Pace of change parameters'!$E$29:$I$29,1,$B$6)=1,D216*(1+P216),D216)</f>
        <v>31026.908469504935</v>
      </c>
      <c r="S216" s="96">
        <f>IF(P216&lt;INDEX('Pace of change parameters'!$E$22:$I$22,1,$B$6),INDEX('Pace of change parameters'!$E$22:$I$22,1,$B$6),P216)</f>
        <v>3.4989274451428853E-2</v>
      </c>
      <c r="T216" s="125">
        <v>2.3733315631097263E-2</v>
      </c>
      <c r="U216" s="110">
        <f t="shared" si="28"/>
        <v>31026.908469504935</v>
      </c>
      <c r="V216" s="124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5">
        <f>MIN(S216, S216+(INDEX('Pace of change parameters'!$E$25:$I$25,1,$B$6)-S216)*(1-V216))</f>
        <v>3.4989274451428853E-2</v>
      </c>
      <c r="X216" s="125">
        <v>2.3733315631097263E-2</v>
      </c>
      <c r="Y216" s="101">
        <f t="shared" si="29"/>
        <v>31026.908469504935</v>
      </c>
      <c r="Z216" s="90">
        <v>0</v>
      </c>
      <c r="AA216" s="92">
        <f t="shared" si="31"/>
        <v>31479.910615283428</v>
      </c>
      <c r="AB216" s="92">
        <f>IF(INDEX('Pace of change parameters'!$E$27:$I$27,1,$B$6)=1,MAX(AA216,Y216),Y216)</f>
        <v>31026.908469504935</v>
      </c>
      <c r="AC216" s="90">
        <f t="shared" si="30"/>
        <v>3.4989274451428853E-2</v>
      </c>
      <c r="AD216" s="136">
        <v>2.3733315631097263E-2</v>
      </c>
      <c r="AE216" s="50">
        <v>31027</v>
      </c>
      <c r="AF216" s="50">
        <v>128.28473694376441</v>
      </c>
      <c r="AG216" s="15">
        <f t="shared" si="26"/>
        <v>3.4992327706985016E-2</v>
      </c>
      <c r="AH216" s="15">
        <f t="shared" si="26"/>
        <v>2.3736335681170395E-2</v>
      </c>
      <c r="AI216" s="50"/>
      <c r="AJ216" s="50">
        <v>31479.910615283428</v>
      </c>
      <c r="AK216" s="50">
        <v>130.15734851241987</v>
      </c>
      <c r="AL216" s="15">
        <f t="shared" si="27"/>
        <v>-1.4387290383967688E-2</v>
      </c>
      <c r="AM216" s="52">
        <f t="shared" si="27"/>
        <v>-1.4387290383967577E-2</v>
      </c>
    </row>
    <row r="217" spans="1:39" x14ac:dyDescent="0.2">
      <c r="A217" s="178" t="s">
        <v>481</v>
      </c>
      <c r="B217" s="178" t="s">
        <v>482</v>
      </c>
      <c r="D217" s="61">
        <v>61641</v>
      </c>
      <c r="E217" s="66">
        <v>124.65726194123746</v>
      </c>
      <c r="F217" s="49"/>
      <c r="G217" s="81">
        <v>62485.988342458557</v>
      </c>
      <c r="H217" s="74">
        <v>125.63184330602492</v>
      </c>
      <c r="I217" s="83"/>
      <c r="J217" s="96">
        <f t="shared" ref="J217:K217" si="32">D217/G217-1</f>
        <v>-1.3522845118933535E-2</v>
      </c>
      <c r="K217" s="119">
        <f t="shared" si="32"/>
        <v>-7.7574390309109731E-3</v>
      </c>
      <c r="L217" s="96">
        <v>2.5860743885532056E-2</v>
      </c>
      <c r="M217" s="90">
        <f>INDEX('Pace of change parameters'!$E$20:$I$20,1,$B$6)</f>
        <v>1.9900000000000001E-2</v>
      </c>
      <c r="N217" s="101">
        <f>IF(INDEX('Pace of change parameters'!$E$28:$I$28,1,$B$6)=1,(1+L217)*D217,D217)</f>
        <v>63235.082113848082</v>
      </c>
      <c r="O217" s="87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0.62104773151517179</v>
      </c>
      <c r="P217" s="51">
        <v>2.9908123742664383E-2</v>
      </c>
      <c r="Q217" s="51">
        <v>2.3923862635248705E-2</v>
      </c>
      <c r="R217" s="9">
        <f>IF(INDEX('Pace of change parameters'!$E$29:$I$29,1,$B$6)=1,D217*(1+P217),D217)</f>
        <v>63484.566655621573</v>
      </c>
      <c r="S217" s="96">
        <f>IF(P217&lt;INDEX('Pace of change parameters'!$E$22:$I$22,1,$B$6),INDEX('Pace of change parameters'!$E$22:$I$22,1,$B$6),P217)</f>
        <v>2.9908123742664383E-2</v>
      </c>
      <c r="T217" s="125">
        <v>2.3923862635248705E-2</v>
      </c>
      <c r="U217" s="110">
        <f t="shared" si="28"/>
        <v>63484.566655621573</v>
      </c>
      <c r="V217" s="124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5">
        <f>MIN(S217, S217+(INDEX('Pace of change parameters'!$E$25:$I$25,1,$B$6)-S217)*(1-V217))</f>
        <v>2.9908123742664383E-2</v>
      </c>
      <c r="X217" s="125">
        <v>2.3923862635248705E-2</v>
      </c>
      <c r="Y217" s="101">
        <f t="shared" si="29"/>
        <v>63484.566655621573</v>
      </c>
      <c r="Z217" s="90">
        <v>0</v>
      </c>
      <c r="AA217" s="92">
        <f t="shared" si="31"/>
        <v>64576.987171456654</v>
      </c>
      <c r="AB217" s="92">
        <f>IF(INDEX('Pace of change parameters'!$E$27:$I$27,1,$B$6)=1,MAX(AA217,Y217),Y217)</f>
        <v>63484.566655621573</v>
      </c>
      <c r="AC217" s="90">
        <f t="shared" si="30"/>
        <v>2.9908123742664383E-2</v>
      </c>
      <c r="AD217" s="136">
        <v>2.3923862635248705E-2</v>
      </c>
      <c r="AE217" s="50">
        <v>63485</v>
      </c>
      <c r="AF217" s="50">
        <v>127.64041641738048</v>
      </c>
      <c r="AG217" s="15">
        <f t="shared" si="26"/>
        <v>2.9915153874856104E-2</v>
      </c>
      <c r="AH217" s="15">
        <f t="shared" si="26"/>
        <v>2.3930851918994023E-2</v>
      </c>
      <c r="AI217" s="50"/>
      <c r="AJ217" s="50">
        <v>64576.987171456654</v>
      </c>
      <c r="AK217" s="50">
        <v>129.83592239969386</v>
      </c>
      <c r="AL217" s="15">
        <f t="shared" si="27"/>
        <v>-1.6909850076426536E-2</v>
      </c>
      <c r="AM217" s="52">
        <f t="shared" si="27"/>
        <v>-1.6909850076426536E-2</v>
      </c>
    </row>
    <row r="218" spans="1:39" x14ac:dyDescent="0.2">
      <c r="A218" s="178"/>
      <c r="B218" s="178"/>
      <c r="D218" s="61"/>
      <c r="E218" s="66"/>
      <c r="F218" s="49"/>
      <c r="G218" s="81"/>
      <c r="H218" s="74"/>
      <c r="I218" s="83"/>
      <c r="J218" s="96"/>
      <c r="K218" s="119"/>
      <c r="L218" s="96"/>
      <c r="M218" s="90"/>
      <c r="N218" s="101"/>
      <c r="O218" s="87"/>
      <c r="P218" s="51"/>
      <c r="Q218" s="51"/>
      <c r="R218" s="9"/>
      <c r="S218" s="96"/>
      <c r="T218" s="125"/>
      <c r="U218" s="110"/>
      <c r="V218" s="124"/>
      <c r="W218" s="125"/>
      <c r="X218" s="125"/>
      <c r="Y218" s="101"/>
      <c r="Z218" s="90"/>
      <c r="AA218" s="92"/>
      <c r="AB218" s="92"/>
      <c r="AC218" s="90"/>
      <c r="AD218" s="136"/>
      <c r="AE218" s="50"/>
      <c r="AF218" s="50"/>
      <c r="AG218" s="15"/>
      <c r="AH218" s="15"/>
      <c r="AI218" s="50"/>
      <c r="AJ218" s="50"/>
      <c r="AK218" s="50"/>
      <c r="AL218" s="15"/>
      <c r="AM218" s="52"/>
    </row>
    <row r="219" spans="1:39" s="38" customFormat="1" x14ac:dyDescent="0.2">
      <c r="A219" s="2"/>
      <c r="B219" s="53" t="s">
        <v>12</v>
      </c>
      <c r="D219" s="20">
        <f>SUM(D9:D217)</f>
        <v>7763415</v>
      </c>
      <c r="E219" s="67">
        <v>132.499095082899</v>
      </c>
      <c r="F219" s="54"/>
      <c r="G219" s="82">
        <f>SUM(G9:G217)</f>
        <v>7811499.9999999991</v>
      </c>
      <c r="H219" s="75">
        <v>132.40093081210458</v>
      </c>
      <c r="I219" s="144"/>
      <c r="J219" s="97">
        <f>D219/G219-1</f>
        <v>-6.1556679254943791E-3</v>
      </c>
      <c r="K219" s="120">
        <f>E219/H219-1</f>
        <v>7.4141677246775117E-4</v>
      </c>
      <c r="L219" s="97">
        <f>N219/D219 - 1</f>
        <v>2.6896325007306876E-2</v>
      </c>
      <c r="M219" s="23">
        <f>'Pace of change parameters'!$E$20</f>
        <v>9.0547645222140982E-3</v>
      </c>
      <c r="N219" s="102">
        <f>SUM(N9:N217)</f>
        <v>7972222.3330066008</v>
      </c>
      <c r="O219" s="23"/>
      <c r="P219" s="23">
        <f>R219/D219 - 1</f>
        <v>3.0701785574938301E-2</v>
      </c>
      <c r="Q219" s="23"/>
      <c r="R219" s="102">
        <f>SUM(R9:R217)</f>
        <v>8001765.7026592596</v>
      </c>
      <c r="S219" s="97">
        <f>U219/D219-1</f>
        <v>3.0706920885443578E-2</v>
      </c>
      <c r="T219" s="23"/>
      <c r="U219" s="111">
        <f>SUM(U9:U217)</f>
        <v>8001805.5702058664</v>
      </c>
      <c r="V219" s="97"/>
      <c r="W219" s="23">
        <f>Y219/D219-1</f>
        <v>2.9497011577330756E-2</v>
      </c>
      <c r="X219" s="23"/>
      <c r="Y219" s="102">
        <f>SUM(Y9:Y217)</f>
        <v>7992412.542134623</v>
      </c>
      <c r="Z219" s="26"/>
      <c r="AA219" s="26">
        <f>SUM(AA9:AA160)</f>
        <v>5782802.3781036725</v>
      </c>
      <c r="AB219" s="26">
        <f>SUM(AB9:AB217)</f>
        <v>7992412.542134623</v>
      </c>
      <c r="AC219" s="23">
        <f>AB219/D219-1</f>
        <v>2.9497011577330756E-2</v>
      </c>
      <c r="AD219" s="120"/>
      <c r="AE219" s="21">
        <f>SUM(AE9:AE217)</f>
        <v>7992415</v>
      </c>
      <c r="AF219" s="55">
        <v>135.46734755637544</v>
      </c>
      <c r="AG219" s="22">
        <f>AE219/D219 - 1</f>
        <v>2.9497328173233139E-2</v>
      </c>
      <c r="AH219" s="22">
        <f>AF219/E219 - 1</f>
        <v>2.2402058456469698E-2</v>
      </c>
      <c r="AI219" s="19"/>
      <c r="AJ219" s="21">
        <f>SUM(AJ9:AJ217)</f>
        <v>8072899.9999999972</v>
      </c>
      <c r="AK219" s="55">
        <v>136.83152715266451</v>
      </c>
      <c r="AL219" s="22">
        <f t="shared" ref="AL219:AM219" si="33">AE219/AJ219-1</f>
        <v>-9.9697754214714829E-3</v>
      </c>
      <c r="AM219" s="56">
        <f t="shared" si="33"/>
        <v>-9.9697754214715939E-3</v>
      </c>
    </row>
    <row r="220" spans="1:39" x14ac:dyDescent="0.2">
      <c r="D220" s="12"/>
      <c r="E220" s="62"/>
      <c r="G220" s="77"/>
      <c r="H220" s="70"/>
      <c r="J220" s="118"/>
      <c r="K220" s="109"/>
      <c r="L220" s="118"/>
      <c r="M220" s="14"/>
      <c r="N220" s="100"/>
      <c r="O220" s="4"/>
      <c r="P220" s="4"/>
      <c r="Q220" s="4"/>
      <c r="R220" s="4"/>
      <c r="S220" s="118"/>
      <c r="T220" s="14"/>
      <c r="U220" s="109"/>
      <c r="V220" s="118"/>
      <c r="W220" s="14"/>
      <c r="X220" s="14"/>
      <c r="Y220" s="100"/>
      <c r="Z220" s="14"/>
      <c r="AA220" s="14"/>
      <c r="AB220" s="14"/>
      <c r="AC220" s="14"/>
      <c r="AD220" s="109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8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49">
        <v>2232576</v>
      </c>
      <c r="E223" s="147">
        <v>137.64640161608426</v>
      </c>
      <c r="G223" s="49">
        <v>2223694.4981659083</v>
      </c>
      <c r="H223" s="147">
        <v>136.55792861502223</v>
      </c>
      <c r="J223" s="148">
        <f>D223/G223-1</f>
        <v>3.9940296841212142E-3</v>
      </c>
      <c r="K223" s="149">
        <f>E223/H223-1</f>
        <v>7.9707784974580864E-3</v>
      </c>
      <c r="L223" s="148">
        <f>N223/$D223-1</f>
        <v>2.3889740797184089E-2</v>
      </c>
      <c r="M223" s="150">
        <f>M$219</f>
        <v>9.0547645222140982E-3</v>
      </c>
      <c r="N223" s="49">
        <v>2285911.6619500141</v>
      </c>
      <c r="P223" s="148">
        <f>R223/$D223-1</f>
        <v>2.7348511178232116E-2</v>
      </c>
      <c r="Q223" s="151">
        <v>2.3295311363450422E-2</v>
      </c>
      <c r="R223" s="49">
        <v>2293633.6296922527</v>
      </c>
      <c r="S223" s="148">
        <f>U223/$D223-1</f>
        <v>2.736636837395956E-2</v>
      </c>
      <c r="T223" s="151">
        <v>2.3313098107153429E-2</v>
      </c>
      <c r="U223" s="49">
        <v>2293673.4972388609</v>
      </c>
      <c r="W223" s="148">
        <f>Y223/$D223-1</f>
        <v>2.5942898770309419E-2</v>
      </c>
      <c r="X223" s="151">
        <v>2.1895244520532708E-2</v>
      </c>
      <c r="Y223" s="49">
        <v>2290495.4931650222</v>
      </c>
      <c r="AA223" s="49">
        <v>2298107.0619271016</v>
      </c>
      <c r="AB223" s="49">
        <v>2290495.4931650222</v>
      </c>
      <c r="AC223" s="148">
        <f>AB223/$D223-1</f>
        <v>2.5942898770309419E-2</v>
      </c>
      <c r="AD223" s="151">
        <v>2.1895244520532708E-2</v>
      </c>
      <c r="AE223" s="49">
        <v>2290497</v>
      </c>
      <c r="AF223" s="147">
        <v>140.66029577215147</v>
      </c>
      <c r="AG223" s="152">
        <f t="shared" ref="AG223:AH226" si="34">AE223/D223 - 1</f>
        <v>2.5943573701410427E-2</v>
      </c>
      <c r="AH223" s="152">
        <f t="shared" si="34"/>
        <v>2.1895916788826852E-2</v>
      </c>
      <c r="AJ223" s="49">
        <v>2298107.0619271016</v>
      </c>
      <c r="AK223" s="147">
        <v>141.12763258224572</v>
      </c>
      <c r="AL223" s="152">
        <f t="shared" ref="AL223:AM226" si="35">AE223/AJ223-1</f>
        <v>-3.3114479534822605E-3</v>
      </c>
      <c r="AM223" s="151">
        <f t="shared" si="35"/>
        <v>-3.3114479534821495E-3</v>
      </c>
    </row>
    <row r="224" spans="1:39" x14ac:dyDescent="0.2">
      <c r="B224" s="1" t="s">
        <v>488</v>
      </c>
      <c r="D224" s="49">
        <v>2330051</v>
      </c>
      <c r="E224" s="147">
        <v>131.69086078535329</v>
      </c>
      <c r="G224" s="49">
        <v>2315832.3289617216</v>
      </c>
      <c r="H224" s="147">
        <v>129.99109281095278</v>
      </c>
      <c r="J224" s="148">
        <f t="shared" ref="J224:K226" si="36">D224/G224-1</f>
        <v>6.1397670550065175E-3</v>
      </c>
      <c r="K224" s="149">
        <f t="shared" si="36"/>
        <v>1.3076034193146624E-2</v>
      </c>
      <c r="L224" s="148">
        <f>N224/$D224-1</f>
        <v>2.6874104312794689E-2</v>
      </c>
      <c r="M224" s="150">
        <f t="shared" ref="M224:M226" si="37">M$219</f>
        <v>9.0547645222140982E-3</v>
      </c>
      <c r="N224" s="49">
        <v>2392669.0336281317</v>
      </c>
      <c r="P224" s="148">
        <f>R224/$D224-1</f>
        <v>3.0078927782578591E-2</v>
      </c>
      <c r="Q224" s="151">
        <v>2.3026246270712258E-2</v>
      </c>
      <c r="R224" s="49">
        <v>2400136.4357587253</v>
      </c>
      <c r="S224" s="148">
        <f>U224/$D224-1</f>
        <v>3.0078927782578591E-2</v>
      </c>
      <c r="T224" s="151">
        <v>2.3026246270712258E-2</v>
      </c>
      <c r="U224" s="49">
        <v>2400136.4357587253</v>
      </c>
      <c r="W224" s="148">
        <f>Y224/$D224-1</f>
        <v>2.8150594109779714E-2</v>
      </c>
      <c r="X224" s="151">
        <v>2.1111115395171076E-2</v>
      </c>
      <c r="Y224" s="49">
        <v>2395643.3199560861</v>
      </c>
      <c r="AA224" s="49">
        <v>2393328.1454874333</v>
      </c>
      <c r="AB224" s="49">
        <v>2395643.3199560861</v>
      </c>
      <c r="AC224" s="148">
        <f>AB224/$D224-1</f>
        <v>2.8150594109779714E-2</v>
      </c>
      <c r="AD224" s="151">
        <v>2.1111115395171076E-2</v>
      </c>
      <c r="AE224" s="49">
        <v>2395641</v>
      </c>
      <c r="AF224" s="147">
        <v>134.47087152131689</v>
      </c>
      <c r="AG224" s="152">
        <f t="shared" si="34"/>
        <v>2.8149598442265944E-2</v>
      </c>
      <c r="AH224" s="152">
        <f t="shared" si="34"/>
        <v>2.1110126544732877E-2</v>
      </c>
      <c r="AJ224" s="49">
        <v>2393328.1454874333</v>
      </c>
      <c r="AK224" s="147">
        <v>134.34104757774318</v>
      </c>
      <c r="AL224" s="152">
        <f t="shared" si="35"/>
        <v>9.6637584650793862E-4</v>
      </c>
      <c r="AM224" s="151">
        <f t="shared" si="35"/>
        <v>9.6637584650793862E-4</v>
      </c>
    </row>
    <row r="225" spans="2:39" x14ac:dyDescent="0.2">
      <c r="B225" s="1" t="s">
        <v>489</v>
      </c>
      <c r="D225" s="49">
        <v>1276169</v>
      </c>
      <c r="E225" s="147">
        <v>131.05900960672221</v>
      </c>
      <c r="G225" s="49">
        <v>1332842.9488881065</v>
      </c>
      <c r="H225" s="147">
        <v>135.29575778757692</v>
      </c>
      <c r="J225" s="148">
        <f t="shared" si="36"/>
        <v>-4.2521100430763736E-2</v>
      </c>
      <c r="K225" s="149">
        <f t="shared" si="36"/>
        <v>-3.1314715628458001E-2</v>
      </c>
      <c r="L225" s="148">
        <f>N225/$D225-1</f>
        <v>3.1822482062141333E-2</v>
      </c>
      <c r="M225" s="150">
        <f t="shared" si="37"/>
        <v>9.0547645222140982E-3</v>
      </c>
      <c r="N225" s="49">
        <v>1316779.8651107608</v>
      </c>
      <c r="P225" s="148">
        <f>R225/$D225-1</f>
        <v>3.7539930613924355E-2</v>
      </c>
      <c r="Q225" s="151">
        <v>2.5536990239166224E-2</v>
      </c>
      <c r="R225" s="49">
        <v>1324076.2957116412</v>
      </c>
      <c r="S225" s="148">
        <f>U225/$D225-1</f>
        <v>3.7539930613924355E-2</v>
      </c>
      <c r="T225" s="151">
        <v>2.5536990239166224E-2</v>
      </c>
      <c r="U225" s="49">
        <v>1324076.2957116412</v>
      </c>
      <c r="W225" s="148">
        <f>Y225/$D225-1</f>
        <v>3.7468871550270233E-2</v>
      </c>
      <c r="X225" s="151">
        <v>2.5466753233226669E-2</v>
      </c>
      <c r="Y225" s="49">
        <v>1323985.6123374368</v>
      </c>
      <c r="AA225" s="49">
        <v>1377444.5166842213</v>
      </c>
      <c r="AB225" s="49">
        <v>1323985.6123374368</v>
      </c>
      <c r="AC225" s="148">
        <f>AB225/$D225-1</f>
        <v>3.7468871550270233E-2</v>
      </c>
      <c r="AD225" s="151">
        <v>2.5466753233226669E-2</v>
      </c>
      <c r="AE225" s="49">
        <v>1323987</v>
      </c>
      <c r="AF225" s="147">
        <v>134.39679792381804</v>
      </c>
      <c r="AG225" s="152">
        <f t="shared" si="34"/>
        <v>3.746995891609961E-2</v>
      </c>
      <c r="AH225" s="152">
        <f t="shared" si="34"/>
        <v>2.5467828019697158E-2</v>
      </c>
      <c r="AJ225" s="49">
        <v>1377444.5166842213</v>
      </c>
      <c r="AK225" s="147">
        <v>139.82322512236186</v>
      </c>
      <c r="AL225" s="152">
        <f t="shared" si="35"/>
        <v>-3.8809197783809091E-2</v>
      </c>
      <c r="AM225" s="151">
        <f t="shared" si="35"/>
        <v>-3.8809197783809202E-2</v>
      </c>
    </row>
    <row r="226" spans="2:39" x14ac:dyDescent="0.2">
      <c r="B226" s="1" t="s">
        <v>490</v>
      </c>
      <c r="D226" s="49">
        <v>1924619</v>
      </c>
      <c r="E226" s="147">
        <v>128.80715305334272</v>
      </c>
      <c r="G226" s="49">
        <v>1939130.2239842587</v>
      </c>
      <c r="H226" s="147">
        <v>128.860465238524</v>
      </c>
      <c r="J226" s="148">
        <f t="shared" si="36"/>
        <v>-7.4833674421530549E-3</v>
      </c>
      <c r="K226" s="149">
        <f t="shared" si="36"/>
        <v>-4.1372025999286688E-4</v>
      </c>
      <c r="L226" s="148">
        <f>N226/$D226-1</f>
        <v>2.7144474993591405E-2</v>
      </c>
      <c r="M226" s="150">
        <f t="shared" si="37"/>
        <v>9.0547645222140982E-3</v>
      </c>
      <c r="N226" s="49">
        <v>1976861.772317691</v>
      </c>
      <c r="P226" s="148">
        <f>R226/$D226-1</f>
        <v>3.0811470476306946E-2</v>
      </c>
      <c r="Q226" s="151">
        <v>2.3520980845450179E-2</v>
      </c>
      <c r="R226" s="49">
        <v>1983919.3414966392</v>
      </c>
      <c r="S226" s="148">
        <f>U226/$D226-1</f>
        <v>3.0811470476306946E-2</v>
      </c>
      <c r="T226" s="151">
        <v>2.3520980845450179E-2</v>
      </c>
      <c r="U226" s="49">
        <v>1983919.3414966392</v>
      </c>
      <c r="W226" s="148">
        <f>Y226/$D226-1</f>
        <v>2.9963913208836512E-2</v>
      </c>
      <c r="X226" s="151">
        <v>2.2679417988836548E-2</v>
      </c>
      <c r="Y226" s="49">
        <v>1982288.1166760777</v>
      </c>
      <c r="AA226" s="49">
        <v>2004020.275901238</v>
      </c>
      <c r="AB226" s="49">
        <v>1982288.1166760777</v>
      </c>
      <c r="AC226" s="148">
        <f>AB226/$D226-1</f>
        <v>2.9963913208836512E-2</v>
      </c>
      <c r="AD226" s="151">
        <v>2.2679417988836548E-2</v>
      </c>
      <c r="AE226" s="49">
        <v>1982290</v>
      </c>
      <c r="AF226" s="147">
        <v>131.72854946937659</v>
      </c>
      <c r="AG226" s="152">
        <f t="shared" si="34"/>
        <v>2.9964891752601419E-2</v>
      </c>
      <c r="AH226" s="152">
        <f t="shared" si="34"/>
        <v>2.2680389611779095E-2</v>
      </c>
      <c r="AJ226" s="49">
        <v>2004020.275901238</v>
      </c>
      <c r="AK226" s="147">
        <v>133.17258526839663</v>
      </c>
      <c r="AL226" s="152">
        <f t="shared" si="35"/>
        <v>-1.0843341338682588E-2</v>
      </c>
      <c r="AM226" s="151">
        <f t="shared" si="35"/>
        <v>-1.0843341338682588E-2</v>
      </c>
    </row>
    <row r="227" spans="2:39" x14ac:dyDescent="0.2">
      <c r="B227" s="178"/>
      <c r="D227" s="1"/>
      <c r="G227" s="1"/>
      <c r="N227" s="1"/>
      <c r="P227" s="47"/>
      <c r="R227" s="1"/>
      <c r="T227" s="46"/>
      <c r="U227" s="1"/>
      <c r="W227" s="47"/>
      <c r="X227" s="46"/>
      <c r="Y227" s="1"/>
      <c r="AA227" s="1"/>
      <c r="AB227" s="1"/>
      <c r="AC227" s="47"/>
      <c r="AD227" s="46"/>
      <c r="AE227" s="1"/>
      <c r="AF227" s="68"/>
      <c r="AJ227" s="1"/>
      <c r="AK227" s="68"/>
    </row>
    <row r="228" spans="2:39" x14ac:dyDescent="0.2">
      <c r="B228" s="1" t="s">
        <v>12</v>
      </c>
      <c r="D228" s="153">
        <f>SUM(D223:D226)</f>
        <v>7763415</v>
      </c>
      <c r="E228" s="154">
        <v>132.499095082899</v>
      </c>
      <c r="G228" s="153">
        <f>SUM(G223:G226)</f>
        <v>7811499.9999999944</v>
      </c>
      <c r="H228" s="154">
        <v>132.40093081210449</v>
      </c>
      <c r="J228" s="148">
        <f>D228/G228-1</f>
        <v>-6.155667925493713E-3</v>
      </c>
      <c r="K228" s="149">
        <f>E228/H228-1</f>
        <v>7.4141677246841731E-4</v>
      </c>
      <c r="L228" s="148">
        <f>N228/$D228-1</f>
        <v>2.6896325007306432E-2</v>
      </c>
      <c r="M228" s="150">
        <f>M$219</f>
        <v>9.0547645222140982E-3</v>
      </c>
      <c r="N228" s="153">
        <f>SUM(N223:N226)</f>
        <v>7972222.3330065971</v>
      </c>
      <c r="P228" s="148">
        <f>R228/$D228-1</f>
        <v>3.0701785574938079E-2</v>
      </c>
      <c r="Q228" s="151">
        <v>2.3598214768027592E-2</v>
      </c>
      <c r="R228" s="153">
        <f>SUM(R223:R226)</f>
        <v>8001765.7026592577</v>
      </c>
      <c r="S228" s="148">
        <f>U228/$D228-1</f>
        <v>3.0706920885443578E-2</v>
      </c>
      <c r="T228" s="151">
        <v>2.3603314686102106E-2</v>
      </c>
      <c r="U228" s="153">
        <f>SUM(U223:U226)</f>
        <v>8001805.5702058664</v>
      </c>
      <c r="W228" s="148">
        <f>Y228/$D228-1</f>
        <v>2.9497011577330534E-2</v>
      </c>
      <c r="X228" s="151">
        <v>2.2401744042538141E-2</v>
      </c>
      <c r="Y228" s="153">
        <f>SUM(Y223:Y226)</f>
        <v>7992412.5421346221</v>
      </c>
      <c r="AA228" s="153">
        <f>SUM(AA223:AA226)</f>
        <v>8072899.9999999944</v>
      </c>
      <c r="AB228" s="153">
        <f>SUM(AB223:AB226)</f>
        <v>7992412.5421346221</v>
      </c>
      <c r="AC228" s="148">
        <f>AB228/$D228-1</f>
        <v>2.9497011577330534E-2</v>
      </c>
      <c r="AD228" s="151">
        <v>2.2401744042538141E-2</v>
      </c>
      <c r="AE228" s="153">
        <f>SUM(AE223:AE226)</f>
        <v>7992415</v>
      </c>
      <c r="AF228" s="154">
        <v>135.46734755637544</v>
      </c>
      <c r="AG228" s="152">
        <f t="shared" ref="AG228:AH228" si="38">AE228/D228 - 1</f>
        <v>2.9497328173233139E-2</v>
      </c>
      <c r="AH228" s="152">
        <f t="shared" si="38"/>
        <v>2.2402058456469698E-2</v>
      </c>
      <c r="AJ228" s="153">
        <f>SUM(AJ223:AJ226)</f>
        <v>8072899.9999999944</v>
      </c>
      <c r="AK228" s="154">
        <v>136.83152715266445</v>
      </c>
      <c r="AL228" s="152">
        <f t="shared" ref="AL228:AM228" si="39">AE228/AJ228-1</f>
        <v>-9.9697754214711498E-3</v>
      </c>
      <c r="AM228" s="151">
        <f t="shared" si="39"/>
        <v>-9.9697754214712608E-3</v>
      </c>
    </row>
    <row r="229" spans="2:39" x14ac:dyDescent="0.2">
      <c r="B229" s="178"/>
      <c r="D229" s="1"/>
      <c r="G229" s="1"/>
      <c r="N229" s="1"/>
      <c r="P229" s="47"/>
      <c r="R229" s="1"/>
      <c r="T229" s="46"/>
      <c r="U229" s="1"/>
      <c r="W229" s="47"/>
      <c r="X229" s="46"/>
      <c r="Y229" s="1"/>
      <c r="AA229" s="1"/>
      <c r="AB229" s="1"/>
      <c r="AC229" s="47"/>
      <c r="AD229" s="46"/>
      <c r="AE229" s="1"/>
      <c r="AF229" s="68"/>
      <c r="AJ229" s="1"/>
      <c r="AK229" s="68"/>
    </row>
    <row r="230" spans="2:39" x14ac:dyDescent="0.2">
      <c r="B230" s="195" t="s">
        <v>492</v>
      </c>
      <c r="D230" s="1"/>
      <c r="G230" s="1"/>
      <c r="N230" s="1"/>
      <c r="P230" s="47"/>
      <c r="R230" s="1"/>
      <c r="T230" s="46"/>
      <c r="U230" s="1"/>
      <c r="W230" s="47"/>
      <c r="X230" s="46"/>
      <c r="Y230" s="1"/>
      <c r="AA230" s="1"/>
      <c r="AB230" s="1"/>
      <c r="AC230" s="47"/>
      <c r="AD230" s="46"/>
      <c r="AE230" s="1"/>
      <c r="AF230" s="68"/>
      <c r="AJ230" s="1"/>
      <c r="AK230" s="68"/>
    </row>
    <row r="231" spans="2:39" x14ac:dyDescent="0.2">
      <c r="B231" s="178" t="s">
        <v>493</v>
      </c>
      <c r="D231" s="49">
        <v>582349</v>
      </c>
      <c r="E231" s="147">
        <v>122.51692031185291</v>
      </c>
      <c r="G231" s="49">
        <v>590508.02535693278</v>
      </c>
      <c r="H231" s="147">
        <v>123.27264592123346</v>
      </c>
      <c r="J231" s="148">
        <f t="shared" ref="J231:K240" si="40">D231/G231-1</f>
        <v>-1.3816959307201726E-2</v>
      </c>
      <c r="K231" s="149">
        <f t="shared" si="40"/>
        <v>-6.1305215259468415E-3</v>
      </c>
      <c r="L231" s="148">
        <f t="shared" ref="L231:L240" si="41">N231/$D231-1</f>
        <v>2.7820968326173867E-2</v>
      </c>
      <c r="M231" s="150">
        <f t="shared" ref="M231:M240" si="42">M$219</f>
        <v>9.0547645222140982E-3</v>
      </c>
      <c r="N231" s="49">
        <v>598550.51308377902</v>
      </c>
      <c r="P231" s="148">
        <f t="shared" ref="P231:P240" si="43">R231/$D231-1</f>
        <v>3.1785605378907622E-2</v>
      </c>
      <c r="Q231" s="151">
        <v>2.3805929947566362E-2</v>
      </c>
      <c r="R231" s="49">
        <v>600859.31550680147</v>
      </c>
      <c r="S231" s="148">
        <f t="shared" ref="S231:S240" si="44">U231/$D231-1</f>
        <v>3.1785605378907622E-2</v>
      </c>
      <c r="T231" s="151">
        <v>2.3805929947566362E-2</v>
      </c>
      <c r="U231" s="49">
        <v>600859.31550680147</v>
      </c>
      <c r="W231" s="148">
        <f t="shared" ref="W231:W240" si="45">Y231/$D231-1</f>
        <v>3.1462493599567987E-2</v>
      </c>
      <c r="X231" s="151">
        <v>2.3485317066363809E-2</v>
      </c>
      <c r="Y231" s="49">
        <v>600671.15168521483</v>
      </c>
      <c r="AA231" s="49">
        <v>610268.48081725428</v>
      </c>
      <c r="AB231" s="49">
        <v>600671.15168521483</v>
      </c>
      <c r="AC231" s="148">
        <f t="shared" ref="AC231:AC240" si="46">AB231/$D231-1</f>
        <v>3.1462493599567987E-2</v>
      </c>
      <c r="AD231" s="151">
        <v>2.3485317066363809E-2</v>
      </c>
      <c r="AE231" s="49">
        <v>600673</v>
      </c>
      <c r="AF231" s="147">
        <v>125.39465487990212</v>
      </c>
      <c r="AG231" s="152">
        <f t="shared" ref="AG231:AH240" si="47">AE231/D231 - 1</f>
        <v>3.1465667494921412E-2</v>
      </c>
      <c r="AH231" s="152">
        <f t="shared" si="47"/>
        <v>2.3488466415285902E-2</v>
      </c>
      <c r="AJ231" s="49">
        <v>610268.48081725428</v>
      </c>
      <c r="AK231" s="147">
        <v>127.397778052554</v>
      </c>
      <c r="AL231" s="152">
        <f t="shared" ref="AL231:AM240" si="48">AE231/AJ231-1</f>
        <v>-1.5723376053117244E-2</v>
      </c>
      <c r="AM231" s="151">
        <f t="shared" si="48"/>
        <v>-1.5723376053117355E-2</v>
      </c>
    </row>
    <row r="232" spans="2:39" x14ac:dyDescent="0.2">
      <c r="B232" s="178" t="s">
        <v>494</v>
      </c>
      <c r="D232" s="49">
        <v>867847</v>
      </c>
      <c r="E232" s="147">
        <v>124.43971323558874</v>
      </c>
      <c r="G232" s="49">
        <v>867862.76352031762</v>
      </c>
      <c r="H232" s="147">
        <v>123.49842991940794</v>
      </c>
      <c r="J232" s="148">
        <f t="shared" si="40"/>
        <v>-1.8163609478594189E-5</v>
      </c>
      <c r="K232" s="149">
        <f t="shared" si="40"/>
        <v>7.6218241543237752E-3</v>
      </c>
      <c r="L232" s="148">
        <f t="shared" si="41"/>
        <v>2.7646104066738397E-2</v>
      </c>
      <c r="M232" s="150">
        <f t="shared" si="42"/>
        <v>9.0547645222140982E-3</v>
      </c>
      <c r="N232" s="49">
        <v>891839.58847600664</v>
      </c>
      <c r="P232" s="148">
        <f t="shared" si="43"/>
        <v>3.069451791881872E-2</v>
      </c>
      <c r="Q232" s="151">
        <v>2.287958843202742E-2</v>
      </c>
      <c r="R232" s="49">
        <v>894485.14529229305</v>
      </c>
      <c r="S232" s="148">
        <f t="shared" si="44"/>
        <v>3.069451791881872E-2</v>
      </c>
      <c r="T232" s="151">
        <v>2.287958843202742E-2</v>
      </c>
      <c r="U232" s="49">
        <v>894485.14529229305</v>
      </c>
      <c r="W232" s="148">
        <f t="shared" si="45"/>
        <v>3.0343590899474027E-2</v>
      </c>
      <c r="X232" s="151">
        <v>2.2531322210681992E-2</v>
      </c>
      <c r="Y232" s="49">
        <v>894180.59433133574</v>
      </c>
      <c r="AA232" s="49">
        <v>896904.47463651979</v>
      </c>
      <c r="AB232" s="49">
        <v>894180.59433133574</v>
      </c>
      <c r="AC232" s="148">
        <f t="shared" si="46"/>
        <v>3.0343590899474027E-2</v>
      </c>
      <c r="AD232" s="151">
        <v>2.2531322210681992E-2</v>
      </c>
      <c r="AE232" s="49">
        <v>894183</v>
      </c>
      <c r="AF232" s="147">
        <v>127.24384684127614</v>
      </c>
      <c r="AG232" s="152">
        <f t="shared" si="47"/>
        <v>3.0346362895763868E-2</v>
      </c>
      <c r="AH232" s="152">
        <f t="shared" si="47"/>
        <v>2.2534073189148351E-2</v>
      </c>
      <c r="AJ232" s="49">
        <v>896904.47463651979</v>
      </c>
      <c r="AK232" s="147">
        <v>127.63111756978668</v>
      </c>
      <c r="AL232" s="152">
        <f t="shared" si="48"/>
        <v>-3.034297089021365E-3</v>
      </c>
      <c r="AM232" s="151">
        <f t="shared" si="48"/>
        <v>-3.034297089021365E-3</v>
      </c>
    </row>
    <row r="233" spans="2:39" x14ac:dyDescent="0.2">
      <c r="B233" s="178" t="s">
        <v>495</v>
      </c>
      <c r="D233" s="49">
        <v>909833</v>
      </c>
      <c r="E233" s="147">
        <v>130.66243487144339</v>
      </c>
      <c r="G233" s="49">
        <v>904204.41591533506</v>
      </c>
      <c r="H233" s="147">
        <v>128.89247417941971</v>
      </c>
      <c r="J233" s="148">
        <f t="shared" si="40"/>
        <v>6.2249022296214651E-3</v>
      </c>
      <c r="K233" s="149">
        <f t="shared" si="40"/>
        <v>1.3732071661219702E-2</v>
      </c>
      <c r="L233" s="148">
        <f t="shared" si="41"/>
        <v>2.7507001251982244E-2</v>
      </c>
      <c r="M233" s="150">
        <f t="shared" si="42"/>
        <v>9.0547645222140982E-3</v>
      </c>
      <c r="N233" s="49">
        <v>934859.77747009485</v>
      </c>
      <c r="P233" s="148">
        <f t="shared" si="43"/>
        <v>3.0555833920328457E-2</v>
      </c>
      <c r="Q233" s="151">
        <v>2.2924076506080082E-2</v>
      </c>
      <c r="R233" s="49">
        <v>937633.70604323421</v>
      </c>
      <c r="S233" s="148">
        <f t="shared" si="44"/>
        <v>3.0555833920328457E-2</v>
      </c>
      <c r="T233" s="151">
        <v>2.2924076506080082E-2</v>
      </c>
      <c r="U233" s="49">
        <v>937633.70604323421</v>
      </c>
      <c r="W233" s="148">
        <f t="shared" si="45"/>
        <v>2.8494475306359623E-2</v>
      </c>
      <c r="X233" s="151">
        <v>2.0877983235693565E-2</v>
      </c>
      <c r="Y233" s="49">
        <v>935758.21395141107</v>
      </c>
      <c r="AA233" s="49">
        <v>934462.24531049212</v>
      </c>
      <c r="AB233" s="49">
        <v>935758.21395141107</v>
      </c>
      <c r="AC233" s="148">
        <f t="shared" si="46"/>
        <v>2.8494475306359623E-2</v>
      </c>
      <c r="AD233" s="151">
        <v>2.0877983235693565E-2</v>
      </c>
      <c r="AE233" s="49">
        <v>935759</v>
      </c>
      <c r="AF233" s="147">
        <v>133.39051504582909</v>
      </c>
      <c r="AG233" s="152">
        <f t="shared" si="47"/>
        <v>2.8495339254566598E-2</v>
      </c>
      <c r="AH233" s="152">
        <f t="shared" si="47"/>
        <v>2.0878840785952146E-2</v>
      </c>
      <c r="AJ233" s="49">
        <v>934462.24531049212</v>
      </c>
      <c r="AK233" s="147">
        <v>133.2056653399523</v>
      </c>
      <c r="AL233" s="152">
        <f t="shared" si="48"/>
        <v>1.3877015321008823E-3</v>
      </c>
      <c r="AM233" s="151">
        <f t="shared" si="48"/>
        <v>1.3877015321011044E-3</v>
      </c>
    </row>
    <row r="234" spans="2:39" x14ac:dyDescent="0.2">
      <c r="B234" s="178" t="s">
        <v>496</v>
      </c>
      <c r="D234" s="49">
        <v>718352</v>
      </c>
      <c r="E234" s="147">
        <v>130.98210681675448</v>
      </c>
      <c r="G234" s="49">
        <v>708743.43664630316</v>
      </c>
      <c r="H234" s="147">
        <v>128.23087342544324</v>
      </c>
      <c r="J234" s="148">
        <f t="shared" si="40"/>
        <v>1.3557181424019182E-2</v>
      </c>
      <c r="K234" s="149">
        <f t="shared" si="40"/>
        <v>2.1455311952709222E-2</v>
      </c>
      <c r="L234" s="148">
        <f t="shared" si="41"/>
        <v>2.7681264336187672E-2</v>
      </c>
      <c r="M234" s="150">
        <f t="shared" si="42"/>
        <v>9.0547645222140982E-3</v>
      </c>
      <c r="N234" s="49">
        <v>738236.89159842907</v>
      </c>
      <c r="P234" s="148">
        <f t="shared" si="43"/>
        <v>3.077768439353834E-2</v>
      </c>
      <c r="Q234" s="151">
        <v>2.280747110849779E-2</v>
      </c>
      <c r="R234" s="49">
        <v>740461.21113946708</v>
      </c>
      <c r="S234" s="148">
        <f t="shared" si="44"/>
        <v>3.077768439353834E-2</v>
      </c>
      <c r="T234" s="151">
        <v>2.280747110849779E-2</v>
      </c>
      <c r="U234" s="49">
        <v>740461.21113946708</v>
      </c>
      <c r="W234" s="148">
        <f t="shared" si="45"/>
        <v>2.7768685146871697E-2</v>
      </c>
      <c r="X234" s="151">
        <v>1.9821738145272771E-2</v>
      </c>
      <c r="Y234" s="49">
        <v>738299.69051262562</v>
      </c>
      <c r="AA234" s="49">
        <v>732460.46082083357</v>
      </c>
      <c r="AB234" s="49">
        <v>738299.69051262562</v>
      </c>
      <c r="AC234" s="148">
        <f t="shared" si="46"/>
        <v>2.7768685146871697E-2</v>
      </c>
      <c r="AD234" s="151">
        <v>1.9821738145272771E-2</v>
      </c>
      <c r="AE234" s="49">
        <v>738300</v>
      </c>
      <c r="AF234" s="147">
        <v>133.5784558344362</v>
      </c>
      <c r="AG234" s="152">
        <f t="shared" si="47"/>
        <v>2.7769115976568504E-2</v>
      </c>
      <c r="AH234" s="152">
        <f t="shared" si="47"/>
        <v>1.9822165643693879E-2</v>
      </c>
      <c r="AJ234" s="49">
        <v>732460.46082083357</v>
      </c>
      <c r="AK234" s="147">
        <v>132.52192512017677</v>
      </c>
      <c r="AL234" s="152">
        <f t="shared" si="48"/>
        <v>7.9724974814645577E-3</v>
      </c>
      <c r="AM234" s="151">
        <f t="shared" si="48"/>
        <v>7.9724974814643357E-3</v>
      </c>
    </row>
    <row r="235" spans="2:39" x14ac:dyDescent="0.2">
      <c r="B235" s="178" t="s">
        <v>497</v>
      </c>
      <c r="D235" s="49">
        <v>741614</v>
      </c>
      <c r="E235" s="147">
        <v>130.46263985473368</v>
      </c>
      <c r="G235" s="49">
        <v>741515.54535841453</v>
      </c>
      <c r="H235" s="147">
        <v>129.71861181718182</v>
      </c>
      <c r="J235" s="148">
        <f t="shared" si="40"/>
        <v>1.3277488543805838E-4</v>
      </c>
      <c r="K235" s="149">
        <f t="shared" si="40"/>
        <v>5.7357076762465375E-3</v>
      </c>
      <c r="L235" s="148">
        <f t="shared" si="41"/>
        <v>2.5477815101080159E-2</v>
      </c>
      <c r="M235" s="150">
        <f t="shared" si="42"/>
        <v>9.0547645222140982E-3</v>
      </c>
      <c r="N235" s="49">
        <v>760508.70436837245</v>
      </c>
      <c r="P235" s="148">
        <f t="shared" si="43"/>
        <v>2.8685228211451808E-2</v>
      </c>
      <c r="Q235" s="151">
        <v>2.2954444117206041E-2</v>
      </c>
      <c r="R235" s="49">
        <v>762887.36683480756</v>
      </c>
      <c r="S235" s="148">
        <f t="shared" si="44"/>
        <v>2.8738986024287483E-2</v>
      </c>
      <c r="T235" s="151">
        <v>2.3007902446380069E-2</v>
      </c>
      <c r="U235" s="49">
        <v>762927.234381416</v>
      </c>
      <c r="W235" s="148">
        <f t="shared" si="45"/>
        <v>2.8128130228724402E-2</v>
      </c>
      <c r="X235" s="151">
        <v>2.2400449715798576E-2</v>
      </c>
      <c r="Y235" s="49">
        <v>762474.21517144516</v>
      </c>
      <c r="AA235" s="49">
        <v>766329.23844638607</v>
      </c>
      <c r="AB235" s="49">
        <v>762474.21517144516</v>
      </c>
      <c r="AC235" s="148">
        <f t="shared" si="46"/>
        <v>2.8128130228724402E-2</v>
      </c>
      <c r="AD235" s="151">
        <v>2.2400449715798576E-2</v>
      </c>
      <c r="AE235" s="49">
        <v>762473</v>
      </c>
      <c r="AF235" s="147">
        <v>133.38484907996772</v>
      </c>
      <c r="AG235" s="152">
        <f t="shared" si="47"/>
        <v>2.8126491678959642E-2</v>
      </c>
      <c r="AH235" s="152">
        <f t="shared" si="47"/>
        <v>2.2398820294360355E-2</v>
      </c>
      <c r="AJ235" s="49">
        <v>766329.23844638607</v>
      </c>
      <c r="AK235" s="147">
        <v>134.05944842078054</v>
      </c>
      <c r="AL235" s="152">
        <f t="shared" si="48"/>
        <v>-5.0320909772462175E-3</v>
      </c>
      <c r="AM235" s="151">
        <f t="shared" si="48"/>
        <v>-5.0320909772462175E-3</v>
      </c>
    </row>
    <row r="236" spans="2:39" x14ac:dyDescent="0.2">
      <c r="B236" s="178" t="s">
        <v>498</v>
      </c>
      <c r="D236" s="49">
        <v>619550</v>
      </c>
      <c r="E236" s="147">
        <v>131.1777649661058</v>
      </c>
      <c r="G236" s="49">
        <v>626116.60062143172</v>
      </c>
      <c r="H236" s="147">
        <v>131.73177869855672</v>
      </c>
      <c r="J236" s="148">
        <f t="shared" si="40"/>
        <v>-1.0487823857272316E-2</v>
      </c>
      <c r="K236" s="149">
        <f t="shared" si="40"/>
        <v>-4.2056194634605415E-3</v>
      </c>
      <c r="L236" s="148">
        <f t="shared" si="41"/>
        <v>2.6326644342341332E-2</v>
      </c>
      <c r="M236" s="150">
        <f t="shared" si="42"/>
        <v>9.0547645222140982E-3</v>
      </c>
      <c r="N236" s="49">
        <v>635860.67250229756</v>
      </c>
      <c r="P236" s="148">
        <f t="shared" si="43"/>
        <v>3.0290657377327612E-2</v>
      </c>
      <c r="Q236" s="151">
        <v>2.3790825061350995E-2</v>
      </c>
      <c r="R236" s="49">
        <v>638316.57677812339</v>
      </c>
      <c r="S236" s="148">
        <f t="shared" si="44"/>
        <v>3.0290657377327612E-2</v>
      </c>
      <c r="T236" s="151">
        <v>2.3790825061350995E-2</v>
      </c>
      <c r="U236" s="49">
        <v>638316.57677812339</v>
      </c>
      <c r="W236" s="148">
        <f t="shared" si="45"/>
        <v>2.933920947638291E-2</v>
      </c>
      <c r="X236" s="151">
        <v>2.2845379594544024E-2</v>
      </c>
      <c r="Y236" s="49">
        <v>637727.10723109299</v>
      </c>
      <c r="AA236" s="49">
        <v>647068.6430463749</v>
      </c>
      <c r="AB236" s="49">
        <v>637727.10723109299</v>
      </c>
      <c r="AC236" s="148">
        <f t="shared" si="46"/>
        <v>2.933920947638291E-2</v>
      </c>
      <c r="AD236" s="151">
        <v>2.2845379594544024E-2</v>
      </c>
      <c r="AE236" s="49">
        <v>637727</v>
      </c>
      <c r="AF236" s="147">
        <v>134.17454824023858</v>
      </c>
      <c r="AG236" s="152">
        <f t="shared" si="47"/>
        <v>2.933903639738511E-2</v>
      </c>
      <c r="AH236" s="152">
        <f t="shared" si="47"/>
        <v>2.2845207607456119E-2</v>
      </c>
      <c r="AJ236" s="49">
        <v>647068.6430463749</v>
      </c>
      <c r="AK236" s="147">
        <v>136.13998287852255</v>
      </c>
      <c r="AL236" s="152">
        <f t="shared" si="48"/>
        <v>-1.4436865619688821E-2</v>
      </c>
      <c r="AM236" s="151">
        <f t="shared" si="48"/>
        <v>-1.4436865619688821E-2</v>
      </c>
    </row>
    <row r="237" spans="2:39" x14ac:dyDescent="0.2">
      <c r="B237" s="178" t="s">
        <v>499</v>
      </c>
      <c r="D237" s="49">
        <v>751033</v>
      </c>
      <c r="E237" s="147">
        <v>135.026342628576</v>
      </c>
      <c r="G237" s="49">
        <v>758579.98826549505</v>
      </c>
      <c r="H237" s="147">
        <v>135.36828610637474</v>
      </c>
      <c r="J237" s="148">
        <f t="shared" si="40"/>
        <v>-9.9488364869093626E-3</v>
      </c>
      <c r="K237" s="149">
        <f t="shared" si="40"/>
        <v>-2.526023543875211E-3</v>
      </c>
      <c r="L237" s="148">
        <f t="shared" si="41"/>
        <v>2.7503210233588815E-2</v>
      </c>
      <c r="M237" s="150">
        <f t="shared" si="42"/>
        <v>9.0547645222140982E-3</v>
      </c>
      <c r="N237" s="49">
        <v>771688.81849136297</v>
      </c>
      <c r="P237" s="148">
        <f t="shared" si="43"/>
        <v>3.1648834555526806E-2</v>
      </c>
      <c r="Q237" s="151">
        <v>2.3971705625294826E-2</v>
      </c>
      <c r="R237" s="49">
        <v>774802.31916274095</v>
      </c>
      <c r="S237" s="148">
        <f t="shared" si="44"/>
        <v>3.1648834555526806E-2</v>
      </c>
      <c r="T237" s="151">
        <v>2.3971705625294826E-2</v>
      </c>
      <c r="U237" s="49">
        <v>774802.31916274095</v>
      </c>
      <c r="W237" s="148">
        <f t="shared" si="45"/>
        <v>2.9837354236733171E-2</v>
      </c>
      <c r="X237" s="151">
        <v>2.217370563769161E-2</v>
      </c>
      <c r="Y237" s="49">
        <v>773441.83766447636</v>
      </c>
      <c r="AA237" s="49">
        <v>783964.71705415263</v>
      </c>
      <c r="AB237" s="49">
        <v>773441.83766447636</v>
      </c>
      <c r="AC237" s="148">
        <f t="shared" si="46"/>
        <v>2.9837354236733171E-2</v>
      </c>
      <c r="AD237" s="151">
        <v>2.217370563769161E-2</v>
      </c>
      <c r="AE237" s="49">
        <v>773441</v>
      </c>
      <c r="AF237" s="147">
        <v>138.02022752247572</v>
      </c>
      <c r="AG237" s="152">
        <f t="shared" si="47"/>
        <v>2.9836238886973065E-2</v>
      </c>
      <c r="AH237" s="152">
        <f t="shared" si="47"/>
        <v>2.217259858792997E-2</v>
      </c>
      <c r="AJ237" s="49">
        <v>783964.71705415263</v>
      </c>
      <c r="AK237" s="147">
        <v>139.89818049134641</v>
      </c>
      <c r="AL237" s="152">
        <f t="shared" si="48"/>
        <v>-1.3423712604945792E-2</v>
      </c>
      <c r="AM237" s="151">
        <f t="shared" si="48"/>
        <v>-1.3423712604945903E-2</v>
      </c>
    </row>
    <row r="238" spans="2:39" x14ac:dyDescent="0.2">
      <c r="B238" s="178" t="s">
        <v>500</v>
      </c>
      <c r="D238" s="49">
        <v>888109</v>
      </c>
      <c r="E238" s="147">
        <v>134.87718713556129</v>
      </c>
      <c r="G238" s="49">
        <v>899726.64795068186</v>
      </c>
      <c r="H238" s="147">
        <v>135.79650361578982</v>
      </c>
      <c r="J238" s="148">
        <f t="shared" si="40"/>
        <v>-1.2912419541138975E-2</v>
      </c>
      <c r="K238" s="149">
        <f t="shared" si="40"/>
        <v>-6.7698096471582314E-3</v>
      </c>
      <c r="L238" s="148">
        <f t="shared" si="41"/>
        <v>2.6184099250506021E-2</v>
      </c>
      <c r="M238" s="150">
        <f t="shared" si="42"/>
        <v>9.0547645222140982E-3</v>
      </c>
      <c r="N238" s="49">
        <v>911363.33420126769</v>
      </c>
      <c r="P238" s="148">
        <f t="shared" si="43"/>
        <v>3.0502839437235751E-2</v>
      </c>
      <c r="Q238" s="151">
        <v>2.4129717678770479E-2</v>
      </c>
      <c r="R238" s="49">
        <v>915198.84622976405</v>
      </c>
      <c r="S238" s="148">
        <f t="shared" si="44"/>
        <v>3.0502839437235751E-2</v>
      </c>
      <c r="T238" s="151">
        <v>2.4129717678770479E-2</v>
      </c>
      <c r="U238" s="49">
        <v>915198.84622976405</v>
      </c>
      <c r="W238" s="148">
        <f t="shared" si="45"/>
        <v>2.9378202463576919E-2</v>
      </c>
      <c r="X238" s="151">
        <v>2.3012035997317382E-2</v>
      </c>
      <c r="Y238" s="49">
        <v>914200.04601172486</v>
      </c>
      <c r="AA238" s="49">
        <v>929834.63563221646</v>
      </c>
      <c r="AB238" s="49">
        <v>914200.04601172486</v>
      </c>
      <c r="AC238" s="148">
        <f t="shared" si="46"/>
        <v>2.9378202463576919E-2</v>
      </c>
      <c r="AD238" s="151">
        <v>2.3012035997317382E-2</v>
      </c>
      <c r="AE238" s="49">
        <v>914200</v>
      </c>
      <c r="AF238" s="147">
        <v>137.98097887655322</v>
      </c>
      <c r="AG238" s="152">
        <f t="shared" si="47"/>
        <v>2.9378150654930879E-2</v>
      </c>
      <c r="AH238" s="152">
        <f t="shared" si="47"/>
        <v>2.3011984509080818E-2</v>
      </c>
      <c r="AJ238" s="49">
        <v>929834.63563221646</v>
      </c>
      <c r="AK238" s="147">
        <v>140.34072765024766</v>
      </c>
      <c r="AL238" s="152">
        <f t="shared" si="48"/>
        <v>-1.6814425956058421E-2</v>
      </c>
      <c r="AM238" s="151">
        <f t="shared" si="48"/>
        <v>-1.681442595605831E-2</v>
      </c>
    </row>
    <row r="239" spans="2:39" x14ac:dyDescent="0.2">
      <c r="B239" s="178" t="s">
        <v>501</v>
      </c>
      <c r="D239" s="49">
        <v>795224</v>
      </c>
      <c r="E239" s="147">
        <v>141.18902432200309</v>
      </c>
      <c r="G239" s="49">
        <v>802148.01126308355</v>
      </c>
      <c r="H239" s="147">
        <v>141.42453841660185</v>
      </c>
      <c r="J239" s="148">
        <f t="shared" si="40"/>
        <v>-8.6318374737111014E-3</v>
      </c>
      <c r="K239" s="149">
        <f t="shared" si="40"/>
        <v>-1.6652986619972721E-3</v>
      </c>
      <c r="L239" s="148">
        <f t="shared" si="41"/>
        <v>2.7008953216985043E-2</v>
      </c>
      <c r="M239" s="150">
        <f t="shared" si="42"/>
        <v>9.0547645222140982E-3</v>
      </c>
      <c r="N239" s="49">
        <v>816702.16781302379</v>
      </c>
      <c r="P239" s="148">
        <f t="shared" si="43"/>
        <v>3.1070526715793578E-2</v>
      </c>
      <c r="Q239" s="151">
        <v>2.3875552092199825E-2</v>
      </c>
      <c r="R239" s="49">
        <v>819932.02853704023</v>
      </c>
      <c r="S239" s="148">
        <f t="shared" si="44"/>
        <v>3.1070526715793578E-2</v>
      </c>
      <c r="T239" s="151">
        <v>2.3875552092199825E-2</v>
      </c>
      <c r="U239" s="49">
        <v>819932.02853704023</v>
      </c>
      <c r="W239" s="148">
        <f t="shared" si="45"/>
        <v>2.9649537997173514E-2</v>
      </c>
      <c r="X239" s="151">
        <v>2.2464479259550751E-2</v>
      </c>
      <c r="Y239" s="49">
        <v>818802.02420426439</v>
      </c>
      <c r="AA239" s="49">
        <v>828990.67786286213</v>
      </c>
      <c r="AB239" s="49">
        <v>818802.02420426439</v>
      </c>
      <c r="AC239" s="148">
        <f t="shared" si="46"/>
        <v>2.9649537997173514E-2</v>
      </c>
      <c r="AD239" s="151">
        <v>2.2464479259550751E-2</v>
      </c>
      <c r="AE239" s="49">
        <v>818803</v>
      </c>
      <c r="AF239" s="147">
        <v>144.3609342704583</v>
      </c>
      <c r="AG239" s="152">
        <f t="shared" si="47"/>
        <v>2.9650765067452678E-2</v>
      </c>
      <c r="AH239" s="152">
        <f t="shared" si="47"/>
        <v>2.2465697767138026E-2</v>
      </c>
      <c r="AJ239" s="49">
        <v>828990.67786286213</v>
      </c>
      <c r="AK239" s="147">
        <v>146.15709609977407</v>
      </c>
      <c r="AL239" s="152">
        <f t="shared" si="48"/>
        <v>-1.2289255036167512E-2</v>
      </c>
      <c r="AM239" s="151">
        <f t="shared" si="48"/>
        <v>-1.2289255036167512E-2</v>
      </c>
    </row>
    <row r="240" spans="2:39" x14ac:dyDescent="0.2">
      <c r="B240" s="178" t="s">
        <v>502</v>
      </c>
      <c r="D240" s="49">
        <v>889504</v>
      </c>
      <c r="E240" s="147">
        <v>142.75757384522055</v>
      </c>
      <c r="G240" s="49">
        <v>912094.56510199967</v>
      </c>
      <c r="H240" s="147">
        <v>145.50711398040633</v>
      </c>
      <c r="J240" s="148">
        <f t="shared" si="40"/>
        <v>-2.4767788304355665E-2</v>
      </c>
      <c r="K240" s="149">
        <f t="shared" si="40"/>
        <v>-1.8896259158545536E-2</v>
      </c>
      <c r="L240" s="148">
        <f t="shared" si="41"/>
        <v>2.5978371094412367E-2</v>
      </c>
      <c r="M240" s="150">
        <f t="shared" si="42"/>
        <v>9.0547645222140982E-3</v>
      </c>
      <c r="N240" s="49">
        <v>912611.86500196415</v>
      </c>
      <c r="P240" s="148">
        <f t="shared" si="43"/>
        <v>3.1124297512979293E-2</v>
      </c>
      <c r="Q240" s="151">
        <v>2.4953414543347652E-2</v>
      </c>
      <c r="R240" s="49">
        <v>917189.18713498511</v>
      </c>
      <c r="S240" s="148">
        <f t="shared" si="44"/>
        <v>3.1124297512979293E-2</v>
      </c>
      <c r="T240" s="151">
        <v>2.4953414543347652E-2</v>
      </c>
      <c r="U240" s="49">
        <v>917189.18713498511</v>
      </c>
      <c r="W240" s="148">
        <f t="shared" si="45"/>
        <v>3.0751588942860231E-2</v>
      </c>
      <c r="X240" s="151">
        <v>2.4582936490900931E-2</v>
      </c>
      <c r="Y240" s="49">
        <v>916857.66137102991</v>
      </c>
      <c r="AA240" s="49">
        <v>942616.42637290305</v>
      </c>
      <c r="AB240" s="49">
        <v>916857.66137102991</v>
      </c>
      <c r="AC240" s="148">
        <f t="shared" si="46"/>
        <v>3.0751588942860231E-2</v>
      </c>
      <c r="AD240" s="151">
        <v>2.4582936490900931E-2</v>
      </c>
      <c r="AE240" s="49">
        <v>916856</v>
      </c>
      <c r="AF240" s="147">
        <v>146.26670917691553</v>
      </c>
      <c r="AG240" s="152">
        <f t="shared" si="47"/>
        <v>3.0749721192934398E-2</v>
      </c>
      <c r="AH240" s="152">
        <f t="shared" si="47"/>
        <v>2.4581079918741366E-2</v>
      </c>
      <c r="AJ240" s="49">
        <v>942616.42637290305</v>
      </c>
      <c r="AK240" s="147">
        <v>150.37628886288451</v>
      </c>
      <c r="AL240" s="152">
        <f t="shared" si="48"/>
        <v>-2.7328641483606142E-2</v>
      </c>
      <c r="AM240" s="151">
        <f t="shared" si="48"/>
        <v>-2.7328641483606253E-2</v>
      </c>
    </row>
    <row r="241" spans="2:39" x14ac:dyDescent="0.2">
      <c r="B241" s="178"/>
      <c r="D241" s="1"/>
      <c r="G241" s="1"/>
      <c r="N241" s="1"/>
      <c r="P241" s="47"/>
      <c r="R241" s="1"/>
      <c r="T241" s="46"/>
      <c r="U241" s="1"/>
      <c r="W241" s="47"/>
      <c r="X241" s="46"/>
      <c r="Y241" s="1"/>
      <c r="AA241" s="1"/>
      <c r="AB241" s="1"/>
      <c r="AC241" s="47"/>
      <c r="AD241" s="46"/>
      <c r="AE241" s="1"/>
      <c r="AF241" s="68"/>
      <c r="AJ241" s="1"/>
      <c r="AK241" s="68"/>
    </row>
    <row r="242" spans="2:39" x14ac:dyDescent="0.2">
      <c r="B242" s="178" t="s">
        <v>12</v>
      </c>
      <c r="D242" s="153">
        <f>SUM(D231:D240)</f>
        <v>7763415</v>
      </c>
      <c r="E242" s="154">
        <v>132.499095082899</v>
      </c>
      <c r="G242" s="153">
        <f>SUM(G231:G240)</f>
        <v>7811499.9999999953</v>
      </c>
      <c r="H242" s="154">
        <v>132.40093081210449</v>
      </c>
      <c r="J242" s="148">
        <f>D242/G242-1</f>
        <v>-6.155667925493824E-3</v>
      </c>
      <c r="K242" s="149">
        <f>E242/H242-1</f>
        <v>7.4141677246841731E-4</v>
      </c>
      <c r="L242" s="148">
        <f>N242/$D242-1</f>
        <v>2.6896325007306432E-2</v>
      </c>
      <c r="M242" s="150">
        <f>M$219</f>
        <v>9.0547645222140982E-3</v>
      </c>
      <c r="N242" s="153">
        <f>SUM(N231:N240)</f>
        <v>7972222.3330065981</v>
      </c>
      <c r="P242" s="148">
        <f>R242/$D242-1</f>
        <v>3.0701785574938079E-2</v>
      </c>
      <c r="Q242" s="151">
        <v>2.3598214768027592E-2</v>
      </c>
      <c r="R242" s="153">
        <f>SUM(R231:R240)</f>
        <v>8001765.7026592577</v>
      </c>
      <c r="S242" s="148">
        <f>U242/$D242-1</f>
        <v>3.0706920885443578E-2</v>
      </c>
      <c r="T242" s="151">
        <v>2.3603314686102106E-2</v>
      </c>
      <c r="U242" s="153">
        <f>SUM(U231:U240)</f>
        <v>8001805.5702058654</v>
      </c>
      <c r="W242" s="148">
        <f>Y242/$D242-1</f>
        <v>2.9497011577330312E-2</v>
      </c>
      <c r="X242" s="151">
        <v>2.2401744042537919E-2</v>
      </c>
      <c r="Y242" s="153">
        <f>SUM(Y231:Y240)</f>
        <v>7992412.5421346202</v>
      </c>
      <c r="AA242" s="153">
        <f>SUM(AA231:AA240)</f>
        <v>8072899.9999999953</v>
      </c>
      <c r="AB242" s="153">
        <f>SUM(AB231:AB240)</f>
        <v>7992412.5421346202</v>
      </c>
      <c r="AC242" s="148">
        <f>AB242/$D242-1</f>
        <v>2.9497011577330312E-2</v>
      </c>
      <c r="AD242" s="151">
        <v>2.2401744042537919E-2</v>
      </c>
      <c r="AE242" s="153">
        <f>SUM(AE231:AE240)</f>
        <v>7992415</v>
      </c>
      <c r="AF242" s="154">
        <v>135.46734755637544</v>
      </c>
      <c r="AG242" s="152">
        <f t="shared" ref="AG242:AH242" si="49">AE242/D242 - 1</f>
        <v>2.9497328173233139E-2</v>
      </c>
      <c r="AH242" s="152">
        <f t="shared" si="49"/>
        <v>2.2402058456469698E-2</v>
      </c>
      <c r="AJ242" s="153">
        <f>SUM(AJ231:AJ240)</f>
        <v>8072899.9999999953</v>
      </c>
      <c r="AK242" s="154">
        <v>136.83152715266448</v>
      </c>
      <c r="AL242" s="152">
        <f t="shared" ref="AL242:AM242" si="50">AE242/AJ242-1</f>
        <v>-9.9697754214712608E-3</v>
      </c>
      <c r="AM242" s="151">
        <f t="shared" si="50"/>
        <v>-9.9697754214713719E-3</v>
      </c>
    </row>
    <row r="243" spans="2:39" x14ac:dyDescent="0.2">
      <c r="B243" s="178"/>
      <c r="D243" s="1"/>
      <c r="G243" s="1"/>
      <c r="N243" s="1"/>
      <c r="P243" s="47"/>
      <c r="R243" s="1"/>
      <c r="T243" s="46"/>
      <c r="U243" s="1"/>
      <c r="W243" s="47"/>
      <c r="X243" s="46"/>
      <c r="Y243" s="1"/>
      <c r="AA243" s="1"/>
      <c r="AB243" s="1"/>
      <c r="AC243" s="47"/>
      <c r="AD243" s="46"/>
      <c r="AE243" s="1"/>
      <c r="AF243" s="68"/>
      <c r="AJ243" s="1"/>
      <c r="AK243" s="68"/>
    </row>
    <row r="244" spans="2:39" x14ac:dyDescent="0.2">
      <c r="B244" s="195" t="s">
        <v>503</v>
      </c>
      <c r="D244" s="1"/>
      <c r="G244" s="1"/>
      <c r="N244" s="1"/>
      <c r="P244" s="47"/>
      <c r="R244" s="1"/>
      <c r="T244" s="46"/>
      <c r="U244" s="1"/>
      <c r="W244" s="47"/>
      <c r="X244" s="46"/>
      <c r="Y244" s="1"/>
      <c r="AA244" s="1"/>
      <c r="AB244" s="1"/>
      <c r="AC244" s="47"/>
      <c r="AD244" s="46"/>
      <c r="AE244" s="1"/>
      <c r="AF244" s="68"/>
      <c r="AJ244" s="1"/>
      <c r="AK244" s="68"/>
    </row>
    <row r="245" spans="2:39" x14ac:dyDescent="0.2">
      <c r="B245" s="178" t="s">
        <v>504</v>
      </c>
      <c r="D245" s="49">
        <v>818125</v>
      </c>
      <c r="E245" s="147">
        <v>135.93763917835795</v>
      </c>
      <c r="G245" s="49">
        <v>856067.16967280838</v>
      </c>
      <c r="H245" s="147">
        <v>140.73058455233635</v>
      </c>
      <c r="J245" s="148">
        <f t="shared" ref="J245:K254" si="51">D245/G245-1</f>
        <v>-4.432148669748659E-2</v>
      </c>
      <c r="K245" s="149">
        <f t="shared" si="51"/>
        <v>-3.4057595861089807E-2</v>
      </c>
      <c r="L245" s="148">
        <f t="shared" ref="L245:L254" si="52">N245/$D245-1</f>
        <v>3.0905983302952356E-2</v>
      </c>
      <c r="M245" s="150">
        <f t="shared" ref="M245:M254" si="53">M$219</f>
        <v>9.0547645222140982E-3</v>
      </c>
      <c r="N245" s="49">
        <v>843409.95758972783</v>
      </c>
      <c r="P245" s="148">
        <f t="shared" ref="P245:P254" si="54">R245/$D245-1</f>
        <v>3.6795251315163258E-2</v>
      </c>
      <c r="Q245" s="151">
        <v>2.5778493759437415E-2</v>
      </c>
      <c r="R245" s="49">
        <v>848228.11498221802</v>
      </c>
      <c r="S245" s="148">
        <f t="shared" ref="S245:S254" si="55">U245/$D245-1</f>
        <v>3.6795251315163258E-2</v>
      </c>
      <c r="T245" s="151">
        <v>2.5778493759437415E-2</v>
      </c>
      <c r="U245" s="49">
        <v>848228.11498221802</v>
      </c>
      <c r="W245" s="148">
        <f t="shared" ref="W245:W254" si="56">Y245/$D245-1</f>
        <v>3.6795251315163258E-2</v>
      </c>
      <c r="X245" s="151">
        <v>2.5778493759437415E-2</v>
      </c>
      <c r="Y245" s="49">
        <v>848228.11498221802</v>
      </c>
      <c r="AA245" s="49">
        <v>884714.15913097537</v>
      </c>
      <c r="AB245" s="49">
        <v>848228.11498221802</v>
      </c>
      <c r="AC245" s="148">
        <f t="shared" ref="AC245:AC254" si="57">AB245/$D245-1</f>
        <v>3.6795251315163258E-2</v>
      </c>
      <c r="AD245" s="151">
        <v>2.5778493759437415E-2</v>
      </c>
      <c r="AE245" s="49">
        <v>848228</v>
      </c>
      <c r="AF245" s="147">
        <v>139.44188785943442</v>
      </c>
      <c r="AG245" s="152">
        <f t="shared" ref="AG245:AH254" si="58">AE245/D245 - 1</f>
        <v>3.6795110771581374E-2</v>
      </c>
      <c r="AH245" s="152">
        <f t="shared" si="58"/>
        <v>2.5778354709240503E-2</v>
      </c>
      <c r="AJ245" s="49">
        <v>884714.15913097537</v>
      </c>
      <c r="AK245" s="147">
        <v>145.43992012194278</v>
      </c>
      <c r="AL245" s="152">
        <f t="shared" ref="AL245:AM254" si="59">AE245/AJ245-1</f>
        <v>-4.1240618514362337E-2</v>
      </c>
      <c r="AM245" s="151">
        <f t="shared" si="59"/>
        <v>-4.1240618514362226E-2</v>
      </c>
    </row>
    <row r="246" spans="2:39" x14ac:dyDescent="0.2">
      <c r="B246" s="178" t="s">
        <v>505</v>
      </c>
      <c r="D246" s="49">
        <v>860397</v>
      </c>
      <c r="E246" s="147">
        <v>130.47018191397123</v>
      </c>
      <c r="G246" s="49">
        <v>891769.35184849252</v>
      </c>
      <c r="H246" s="147">
        <v>133.93436455835359</v>
      </c>
      <c r="J246" s="148">
        <f t="shared" si="51"/>
        <v>-3.5179894648165178E-2</v>
      </c>
      <c r="K246" s="149">
        <f t="shared" si="51"/>
        <v>-2.5864778287524981E-2</v>
      </c>
      <c r="L246" s="148">
        <f t="shared" si="52"/>
        <v>2.9556391349635502E-2</v>
      </c>
      <c r="M246" s="150">
        <f t="shared" si="53"/>
        <v>9.0547645222140982E-3</v>
      </c>
      <c r="N246" s="49">
        <v>885827.23044805229</v>
      </c>
      <c r="P246" s="148">
        <f t="shared" si="54"/>
        <v>3.4895439566559272E-2</v>
      </c>
      <c r="Q246" s="151">
        <v>2.4999306847210967E-2</v>
      </c>
      <c r="R246" s="49">
        <v>890420.93151674885</v>
      </c>
      <c r="S246" s="148">
        <f t="shared" si="55"/>
        <v>3.4895439566559272E-2</v>
      </c>
      <c r="T246" s="151">
        <v>2.4999306847210967E-2</v>
      </c>
      <c r="U246" s="49">
        <v>890420.93151674885</v>
      </c>
      <c r="W246" s="148">
        <f t="shared" si="56"/>
        <v>3.4790042436857016E-2</v>
      </c>
      <c r="X246" s="151">
        <v>2.4894917571968156E-2</v>
      </c>
      <c r="Y246" s="49">
        <v>890330.24814254441</v>
      </c>
      <c r="AA246" s="49">
        <v>921611.06068459258</v>
      </c>
      <c r="AB246" s="49">
        <v>890330.24814254441</v>
      </c>
      <c r="AC246" s="148">
        <f t="shared" si="57"/>
        <v>3.4790042436857016E-2</v>
      </c>
      <c r="AD246" s="151">
        <v>2.4894917571968156E-2</v>
      </c>
      <c r="AE246" s="49">
        <v>890328</v>
      </c>
      <c r="AF246" s="147">
        <v>133.71788869098643</v>
      </c>
      <c r="AG246" s="152">
        <f t="shared" si="58"/>
        <v>3.4787429523812863E-2</v>
      </c>
      <c r="AH246" s="152">
        <f t="shared" si="58"/>
        <v>2.4892329644766287E-2</v>
      </c>
      <c r="AJ246" s="49">
        <v>921611.06068459258</v>
      </c>
      <c r="AK246" s="147">
        <v>138.41627493351248</v>
      </c>
      <c r="AL246" s="152">
        <f t="shared" si="59"/>
        <v>-3.3943885896242199E-2</v>
      </c>
      <c r="AM246" s="151">
        <f t="shared" si="59"/>
        <v>-3.394388589624231E-2</v>
      </c>
    </row>
    <row r="247" spans="2:39" x14ac:dyDescent="0.2">
      <c r="B247" s="178" t="s">
        <v>506</v>
      </c>
      <c r="D247" s="49">
        <v>798105</v>
      </c>
      <c r="E247" s="147">
        <v>136.10178317903993</v>
      </c>
      <c r="G247" s="49">
        <v>812146.76302689</v>
      </c>
      <c r="H247" s="147">
        <v>137.55943732116529</v>
      </c>
      <c r="J247" s="148">
        <f t="shared" si="51"/>
        <v>-1.7289686625796552E-2</v>
      </c>
      <c r="K247" s="149">
        <f t="shared" si="51"/>
        <v>-1.0596540451980219E-2</v>
      </c>
      <c r="L247" s="148">
        <f t="shared" si="52"/>
        <v>2.6631934012529168E-2</v>
      </c>
      <c r="M247" s="150">
        <f t="shared" si="53"/>
        <v>9.0547645222140982E-3</v>
      </c>
      <c r="N247" s="49">
        <v>819360.07969506958</v>
      </c>
      <c r="P247" s="148">
        <f t="shared" si="54"/>
        <v>3.1379035785308318E-2</v>
      </c>
      <c r="Q247" s="151">
        <v>2.4401931975428282E-2</v>
      </c>
      <c r="R247" s="49">
        <v>823148.76535543345</v>
      </c>
      <c r="S247" s="148">
        <f t="shared" si="55"/>
        <v>3.1379035785308318E-2</v>
      </c>
      <c r="T247" s="151">
        <v>2.4401931975428282E-2</v>
      </c>
      <c r="U247" s="49">
        <v>823148.76535543345</v>
      </c>
      <c r="W247" s="148">
        <f t="shared" si="56"/>
        <v>3.0371262356332585E-2</v>
      </c>
      <c r="X247" s="151">
        <v>2.3400975962346138E-2</v>
      </c>
      <c r="Y247" s="49">
        <v>822344.45634290087</v>
      </c>
      <c r="AA247" s="49">
        <v>839324.02268959582</v>
      </c>
      <c r="AB247" s="49">
        <v>822344.45634290087</v>
      </c>
      <c r="AC247" s="148">
        <f t="shared" si="57"/>
        <v>3.0371262356332585E-2</v>
      </c>
      <c r="AD247" s="151">
        <v>2.3400975962346138E-2</v>
      </c>
      <c r="AE247" s="49">
        <v>822345</v>
      </c>
      <c r="AF247" s="147">
        <v>139.28678981895817</v>
      </c>
      <c r="AG247" s="152">
        <f t="shared" si="58"/>
        <v>3.0371943541263269E-2</v>
      </c>
      <c r="AH247" s="152">
        <f t="shared" si="58"/>
        <v>2.3401652539176698E-2</v>
      </c>
      <c r="AJ247" s="49">
        <v>839324.02268959582</v>
      </c>
      <c r="AK247" s="147">
        <v>142.16265525827751</v>
      </c>
      <c r="AL247" s="152">
        <f t="shared" si="59"/>
        <v>-2.0229401554821336E-2</v>
      </c>
      <c r="AM247" s="151">
        <f t="shared" si="59"/>
        <v>-2.0229401554821447E-2</v>
      </c>
    </row>
    <row r="248" spans="2:39" x14ac:dyDescent="0.2">
      <c r="B248" s="178" t="s">
        <v>507</v>
      </c>
      <c r="D248" s="49">
        <v>1004542</v>
      </c>
      <c r="E248" s="147">
        <v>128.61006821096191</v>
      </c>
      <c r="G248" s="49">
        <v>1016539.8107675698</v>
      </c>
      <c r="H248" s="147">
        <v>129.2592396035032</v>
      </c>
      <c r="J248" s="148">
        <f t="shared" si="51"/>
        <v>-1.1802598029594602E-2</v>
      </c>
      <c r="K248" s="149">
        <f t="shared" si="51"/>
        <v>-5.0222436286380123E-3</v>
      </c>
      <c r="L248" s="148">
        <f t="shared" si="52"/>
        <v>2.6819081998715522E-2</v>
      </c>
      <c r="M248" s="150">
        <f t="shared" si="53"/>
        <v>9.0547645222140982E-3</v>
      </c>
      <c r="N248" s="49">
        <v>1031482.8942691536</v>
      </c>
      <c r="P248" s="148">
        <f t="shared" si="54"/>
        <v>3.0762999226985333E-2</v>
      </c>
      <c r="Q248" s="151">
        <v>2.3738783465981461E-2</v>
      </c>
      <c r="R248" s="49">
        <v>1035444.7247694744</v>
      </c>
      <c r="S248" s="148">
        <f t="shared" si="55"/>
        <v>3.0762999226985333E-2</v>
      </c>
      <c r="T248" s="151">
        <v>2.3738783465981461E-2</v>
      </c>
      <c r="U248" s="49">
        <v>1035444.7247694744</v>
      </c>
      <c r="W248" s="148">
        <f t="shared" si="56"/>
        <v>3.0347184944644168E-2</v>
      </c>
      <c r="X248" s="151">
        <v>2.3325802782865113E-2</v>
      </c>
      <c r="Y248" s="49">
        <v>1035027.0218586628</v>
      </c>
      <c r="AA248" s="49">
        <v>1050556.7737752688</v>
      </c>
      <c r="AB248" s="49">
        <v>1035027.0218586628</v>
      </c>
      <c r="AC248" s="148">
        <f t="shared" si="57"/>
        <v>3.0347184944644168E-2</v>
      </c>
      <c r="AD248" s="151">
        <v>2.3325802782865113E-2</v>
      </c>
      <c r="AE248" s="49">
        <v>1035029</v>
      </c>
      <c r="AF248" s="147">
        <v>131.61025283068281</v>
      </c>
      <c r="AG248" s="152">
        <f t="shared" si="58"/>
        <v>3.0349154141887658E-2</v>
      </c>
      <c r="AH248" s="152">
        <f t="shared" si="58"/>
        <v>2.3327758560858669E-2</v>
      </c>
      <c r="AJ248" s="49">
        <v>1050556.7737752688</v>
      </c>
      <c r="AK248" s="147">
        <v>133.58470401268909</v>
      </c>
      <c r="AL248" s="152">
        <f t="shared" si="59"/>
        <v>-1.4780518447821134E-2</v>
      </c>
      <c r="AM248" s="151">
        <f t="shared" si="59"/>
        <v>-1.4780518447821134E-2</v>
      </c>
    </row>
    <row r="249" spans="2:39" x14ac:dyDescent="0.2">
      <c r="B249" s="178" t="s">
        <v>508</v>
      </c>
      <c r="D249" s="49">
        <v>694140</v>
      </c>
      <c r="E249" s="147">
        <v>128.84878826740655</v>
      </c>
      <c r="G249" s="49">
        <v>706007.26608269545</v>
      </c>
      <c r="H249" s="147">
        <v>130.10802457807981</v>
      </c>
      <c r="J249" s="148">
        <f t="shared" si="51"/>
        <v>-1.6808985760927597E-2</v>
      </c>
      <c r="K249" s="149">
        <f t="shared" si="51"/>
        <v>-9.6783908199111757E-3</v>
      </c>
      <c r="L249" s="148">
        <f t="shared" si="52"/>
        <v>2.7156901978394821E-2</v>
      </c>
      <c r="M249" s="150">
        <f t="shared" si="53"/>
        <v>9.0547645222140982E-3</v>
      </c>
      <c r="N249" s="49">
        <v>712990.69193928305</v>
      </c>
      <c r="P249" s="148">
        <f t="shared" si="54"/>
        <v>3.1316191040787311E-2</v>
      </c>
      <c r="Q249" s="151">
        <v>2.3890423546415018E-2</v>
      </c>
      <c r="R249" s="49">
        <v>715877.82084905216</v>
      </c>
      <c r="S249" s="148">
        <f t="shared" si="55"/>
        <v>3.1316191040787311E-2</v>
      </c>
      <c r="T249" s="151">
        <v>2.3890423546415018E-2</v>
      </c>
      <c r="U249" s="49">
        <v>715877.82084905216</v>
      </c>
      <c r="W249" s="148">
        <f t="shared" si="56"/>
        <v>3.1316191040787311E-2</v>
      </c>
      <c r="X249" s="151">
        <v>2.3890423546415018E-2</v>
      </c>
      <c r="Y249" s="49">
        <v>715877.82084905216</v>
      </c>
      <c r="AA249" s="49">
        <v>729632.7284591936</v>
      </c>
      <c r="AB249" s="49">
        <v>715877.82084905216</v>
      </c>
      <c r="AC249" s="148">
        <f t="shared" si="57"/>
        <v>3.1316191040787311E-2</v>
      </c>
      <c r="AD249" s="151">
        <v>2.3890423546415018E-2</v>
      </c>
      <c r="AE249" s="49">
        <v>715878</v>
      </c>
      <c r="AF249" s="147">
        <v>131.92707340776411</v>
      </c>
      <c r="AG249" s="152">
        <f t="shared" si="58"/>
        <v>3.1316449131299162E-2</v>
      </c>
      <c r="AH249" s="152">
        <f t="shared" si="58"/>
        <v>2.3890679778602486E-2</v>
      </c>
      <c r="AJ249" s="49">
        <v>729632.7284591936</v>
      </c>
      <c r="AK249" s="147">
        <v>134.46189228910967</v>
      </c>
      <c r="AL249" s="152">
        <f t="shared" si="59"/>
        <v>-1.885157822928285E-2</v>
      </c>
      <c r="AM249" s="151">
        <f t="shared" si="59"/>
        <v>-1.885157822928285E-2</v>
      </c>
    </row>
    <row r="250" spans="2:39" x14ac:dyDescent="0.2">
      <c r="B250" s="178" t="s">
        <v>509</v>
      </c>
      <c r="D250" s="49">
        <v>688890</v>
      </c>
      <c r="E250" s="147">
        <v>132.26005063389115</v>
      </c>
      <c r="G250" s="49">
        <v>681679.34196468315</v>
      </c>
      <c r="H250" s="147">
        <v>130.12294324465569</v>
      </c>
      <c r="J250" s="148">
        <f t="shared" si="51"/>
        <v>1.057778575852808E-2</v>
      </c>
      <c r="K250" s="149">
        <f t="shared" si="51"/>
        <v>1.642375538045826E-2</v>
      </c>
      <c r="L250" s="148">
        <f t="shared" si="52"/>
        <v>2.5711160149405998E-2</v>
      </c>
      <c r="M250" s="150">
        <f t="shared" si="53"/>
        <v>9.0547645222140982E-3</v>
      </c>
      <c r="N250" s="49">
        <v>706602.16111532436</v>
      </c>
      <c r="P250" s="148">
        <f t="shared" si="54"/>
        <v>2.8519722518153934E-2</v>
      </c>
      <c r="Q250" s="151">
        <v>2.2604182841351905E-2</v>
      </c>
      <c r="R250" s="49">
        <v>708536.95164553111</v>
      </c>
      <c r="S250" s="148">
        <f t="shared" si="55"/>
        <v>2.8519722518153934E-2</v>
      </c>
      <c r="T250" s="151">
        <v>2.2604182841351905E-2</v>
      </c>
      <c r="U250" s="49">
        <v>708536.95164553111</v>
      </c>
      <c r="W250" s="148">
        <f t="shared" si="56"/>
        <v>2.7226943098336287E-2</v>
      </c>
      <c r="X250" s="151">
        <v>2.1318838853042088E-2</v>
      </c>
      <c r="Y250" s="49">
        <v>707646.36883101286</v>
      </c>
      <c r="AA250" s="49">
        <v>704490.70725810551</v>
      </c>
      <c r="AB250" s="49">
        <v>707646.36883101286</v>
      </c>
      <c r="AC250" s="148">
        <f t="shared" si="57"/>
        <v>2.7226943098336287E-2</v>
      </c>
      <c r="AD250" s="151">
        <v>2.1318838853042088E-2</v>
      </c>
      <c r="AE250" s="49">
        <v>707647</v>
      </c>
      <c r="AF250" s="147">
        <v>135.07980182128131</v>
      </c>
      <c r="AG250" s="152">
        <f t="shared" si="58"/>
        <v>2.7227859309904234E-2</v>
      </c>
      <c r="AH250" s="152">
        <f t="shared" si="58"/>
        <v>2.1319749795011722E-2</v>
      </c>
      <c r="AJ250" s="49">
        <v>704490.70725810551</v>
      </c>
      <c r="AK250" s="147">
        <v>134.4773101862358</v>
      </c>
      <c r="AL250" s="152">
        <f t="shared" si="59"/>
        <v>4.4802475169316569E-3</v>
      </c>
      <c r="AM250" s="151">
        <f t="shared" si="59"/>
        <v>4.4802475169314349E-3</v>
      </c>
    </row>
    <row r="251" spans="2:39" x14ac:dyDescent="0.2">
      <c r="B251" s="178" t="s">
        <v>510</v>
      </c>
      <c r="D251" s="49">
        <v>618651</v>
      </c>
      <c r="E251" s="147">
        <v>128.50997616660271</v>
      </c>
      <c r="G251" s="49">
        <v>618539.90468942351</v>
      </c>
      <c r="H251" s="147">
        <v>127.77589729339131</v>
      </c>
      <c r="J251" s="148">
        <f t="shared" si="51"/>
        <v>1.7960896254920478E-4</v>
      </c>
      <c r="K251" s="149">
        <f t="shared" si="51"/>
        <v>5.7450496436417531E-3</v>
      </c>
      <c r="L251" s="148">
        <f t="shared" si="52"/>
        <v>2.5461087927440174E-2</v>
      </c>
      <c r="M251" s="150">
        <f t="shared" si="53"/>
        <v>9.0547645222140982E-3</v>
      </c>
      <c r="N251" s="49">
        <v>634402.52750739874</v>
      </c>
      <c r="P251" s="148">
        <f t="shared" si="54"/>
        <v>2.8917825196561608E-2</v>
      </c>
      <c r="Q251" s="151">
        <v>2.3224154495543159E-2</v>
      </c>
      <c r="R251" s="49">
        <v>636541.0414756781</v>
      </c>
      <c r="S251" s="148">
        <f t="shared" si="55"/>
        <v>2.8917825196561608E-2</v>
      </c>
      <c r="T251" s="151">
        <v>2.3224154495543159E-2</v>
      </c>
      <c r="U251" s="49">
        <v>636541.0414756781</v>
      </c>
      <c r="W251" s="148">
        <f t="shared" si="56"/>
        <v>2.8123422815833798E-2</v>
      </c>
      <c r="X251" s="151">
        <v>2.2434148059223391E-2</v>
      </c>
      <c r="Y251" s="49">
        <v>636049.58364843833</v>
      </c>
      <c r="AA251" s="49">
        <v>639238.40447638067</v>
      </c>
      <c r="AB251" s="49">
        <v>636049.58364843833</v>
      </c>
      <c r="AC251" s="148">
        <f t="shared" si="57"/>
        <v>2.8123422815833798E-2</v>
      </c>
      <c r="AD251" s="151">
        <v>2.2434148059223391E-2</v>
      </c>
      <c r="AE251" s="49">
        <v>636050</v>
      </c>
      <c r="AF251" s="147">
        <v>131.3930740075196</v>
      </c>
      <c r="AG251" s="152">
        <f t="shared" si="58"/>
        <v>2.8124095814926253E-2</v>
      </c>
      <c r="AH251" s="152">
        <f t="shared" si="58"/>
        <v>2.243481733417485E-2</v>
      </c>
      <c r="AJ251" s="49">
        <v>639238.40447638067</v>
      </c>
      <c r="AK251" s="147">
        <v>132.05172390191626</v>
      </c>
      <c r="AL251" s="152">
        <f t="shared" si="59"/>
        <v>-4.9878174622383087E-3</v>
      </c>
      <c r="AM251" s="151">
        <f t="shared" si="59"/>
        <v>-4.9878174622384197E-3</v>
      </c>
    </row>
    <row r="252" spans="2:39" x14ac:dyDescent="0.2">
      <c r="B252" s="178" t="s">
        <v>511</v>
      </c>
      <c r="D252" s="49">
        <v>677337</v>
      </c>
      <c r="E252" s="147">
        <v>131.30758030290752</v>
      </c>
      <c r="G252" s="49">
        <v>673164.79148451798</v>
      </c>
      <c r="H252" s="147">
        <v>129.88234670122327</v>
      </c>
      <c r="J252" s="148">
        <f t="shared" si="51"/>
        <v>6.1979006749315335E-3</v>
      </c>
      <c r="K252" s="149">
        <f t="shared" si="51"/>
        <v>1.0973266482186439E-2</v>
      </c>
      <c r="L252" s="148">
        <f t="shared" si="52"/>
        <v>2.4676977495165175E-2</v>
      </c>
      <c r="M252" s="150">
        <f t="shared" si="53"/>
        <v>9.0547645222140982E-3</v>
      </c>
      <c r="N252" s="49">
        <v>694051.62990564271</v>
      </c>
      <c r="P252" s="148">
        <f t="shared" si="54"/>
        <v>2.7718922622304021E-2</v>
      </c>
      <c r="Q252" s="151">
        <v>2.2864458152005662E-2</v>
      </c>
      <c r="R252" s="49">
        <v>696112.05189222354</v>
      </c>
      <c r="S252" s="148">
        <f t="shared" si="55"/>
        <v>2.7718922622304021E-2</v>
      </c>
      <c r="T252" s="151">
        <v>2.2864458152005662E-2</v>
      </c>
      <c r="U252" s="49">
        <v>696112.05189222354</v>
      </c>
      <c r="W252" s="148">
        <f t="shared" si="56"/>
        <v>2.6302882788648896E-2</v>
      </c>
      <c r="X252" s="151">
        <v>2.1455107029543452E-2</v>
      </c>
      <c r="Y252" s="49">
        <v>695152.91571941506</v>
      </c>
      <c r="AA252" s="49">
        <v>695691.23025992012</v>
      </c>
      <c r="AB252" s="49">
        <v>695152.91571941506</v>
      </c>
      <c r="AC252" s="148">
        <f t="shared" si="57"/>
        <v>2.6302882788648896E-2</v>
      </c>
      <c r="AD252" s="151">
        <v>2.1455107029543452E-2</v>
      </c>
      <c r="AE252" s="49">
        <v>695154</v>
      </c>
      <c r="AF252" s="147">
        <v>134.12500769630446</v>
      </c>
      <c r="AG252" s="152">
        <f t="shared" si="58"/>
        <v>2.6304483587933358E-2</v>
      </c>
      <c r="AH252" s="152">
        <f t="shared" si="58"/>
        <v>2.145670026739932E-2</v>
      </c>
      <c r="AJ252" s="49">
        <v>695691.23025992012</v>
      </c>
      <c r="AK252" s="147">
        <v>134.22866244438401</v>
      </c>
      <c r="AL252" s="152">
        <f t="shared" si="59"/>
        <v>-7.7222514321384494E-4</v>
      </c>
      <c r="AM252" s="151">
        <f t="shared" si="59"/>
        <v>-7.7222514321406699E-4</v>
      </c>
    </row>
    <row r="253" spans="2:39" x14ac:dyDescent="0.2">
      <c r="B253" s="178" t="s">
        <v>512</v>
      </c>
      <c r="D253" s="49">
        <v>806409</v>
      </c>
      <c r="E253" s="147">
        <v>135.06105762601854</v>
      </c>
      <c r="G253" s="49">
        <v>780220.41796427988</v>
      </c>
      <c r="H253" s="147">
        <v>129.99048111006243</v>
      </c>
      <c r="J253" s="148">
        <f t="shared" si="51"/>
        <v>3.3565619961664517E-2</v>
      </c>
      <c r="K253" s="149">
        <f t="shared" si="51"/>
        <v>3.9007290938964045E-2</v>
      </c>
      <c r="L253" s="148">
        <f t="shared" si="52"/>
        <v>2.5261910610642424E-2</v>
      </c>
      <c r="M253" s="150">
        <f t="shared" si="53"/>
        <v>9.0547645222140982E-3</v>
      </c>
      <c r="N253" s="49">
        <v>826780.43207361759</v>
      </c>
      <c r="P253" s="148">
        <f t="shared" si="54"/>
        <v>2.7005115547472869E-2</v>
      </c>
      <c r="Q253" s="151">
        <v>2.1626304465442558E-2</v>
      </c>
      <c r="R253" s="49">
        <v>828186.16822352214</v>
      </c>
      <c r="S253" s="148">
        <f t="shared" si="55"/>
        <v>2.7054553917590818E-2</v>
      </c>
      <c r="T253" s="151">
        <v>2.16754839082689E-2</v>
      </c>
      <c r="U253" s="49">
        <v>828226.03577013058</v>
      </c>
      <c r="W253" s="148">
        <f t="shared" si="56"/>
        <v>2.4078164501559307E-2</v>
      </c>
      <c r="X253" s="151">
        <v>1.8714682960233375E-2</v>
      </c>
      <c r="Y253" s="49">
        <v>825825.848557538</v>
      </c>
      <c r="AA253" s="49">
        <v>806329.3109113276</v>
      </c>
      <c r="AB253" s="49">
        <v>825825.848557538</v>
      </c>
      <c r="AC253" s="148">
        <f t="shared" si="57"/>
        <v>2.4078164501559307E-2</v>
      </c>
      <c r="AD253" s="151">
        <v>1.8714682960233375E-2</v>
      </c>
      <c r="AE253" s="49">
        <v>825827</v>
      </c>
      <c r="AF253" s="147">
        <v>137.58887433857726</v>
      </c>
      <c r="AG253" s="152">
        <f t="shared" si="58"/>
        <v>2.4079592365660707E-2</v>
      </c>
      <c r="AH253" s="152">
        <f t="shared" si="58"/>
        <v>1.8716103346074764E-2</v>
      </c>
      <c r="AJ253" s="49">
        <v>806329.3109113276</v>
      </c>
      <c r="AK253" s="147">
        <v>134.34041540721026</v>
      </c>
      <c r="AL253" s="152">
        <f t="shared" si="59"/>
        <v>2.4180801596602963E-2</v>
      </c>
      <c r="AM253" s="151">
        <f t="shared" si="59"/>
        <v>2.4180801596603185E-2</v>
      </c>
    </row>
    <row r="254" spans="2:39" x14ac:dyDescent="0.2">
      <c r="B254" s="178" t="s">
        <v>513</v>
      </c>
      <c r="D254" s="49">
        <v>796819</v>
      </c>
      <c r="E254" s="147">
        <v>138.20528003853482</v>
      </c>
      <c r="G254" s="49">
        <v>775365.18249863456</v>
      </c>
      <c r="H254" s="147">
        <v>133.72171174302406</v>
      </c>
      <c r="J254" s="148">
        <f t="shared" si="51"/>
        <v>2.7669307296247059E-2</v>
      </c>
      <c r="K254" s="149">
        <f t="shared" si="51"/>
        <v>3.3529097384925377E-2</v>
      </c>
      <c r="L254" s="148">
        <f t="shared" si="52"/>
        <v>2.5721937432877651E-2</v>
      </c>
      <c r="M254" s="150">
        <f t="shared" si="53"/>
        <v>9.0547645222140982E-3</v>
      </c>
      <c r="N254" s="49">
        <v>817314.72846332821</v>
      </c>
      <c r="P254" s="148">
        <f t="shared" si="54"/>
        <v>2.8174694565986425E-2</v>
      </c>
      <c r="Q254" s="151">
        <v>2.2345262284019896E-2</v>
      </c>
      <c r="R254" s="49">
        <v>819269.13194937469</v>
      </c>
      <c r="S254" s="148">
        <f t="shared" si="55"/>
        <v>2.8174694565986425E-2</v>
      </c>
      <c r="T254" s="151">
        <v>2.2345262284019896E-2</v>
      </c>
      <c r="U254" s="49">
        <v>819269.13194937469</v>
      </c>
      <c r="W254" s="148">
        <f t="shared" si="56"/>
        <v>2.3984321662557928E-2</v>
      </c>
      <c r="X254" s="151">
        <v>1.8178647497967493E-2</v>
      </c>
      <c r="Y254" s="49">
        <v>815930.16320283781</v>
      </c>
      <c r="AA254" s="49">
        <v>801311.60235463444</v>
      </c>
      <c r="AB254" s="49">
        <v>815930.16320283781</v>
      </c>
      <c r="AC254" s="148">
        <f t="shared" si="57"/>
        <v>2.3984321662557928E-2</v>
      </c>
      <c r="AD254" s="151">
        <v>1.8178647497967493E-2</v>
      </c>
      <c r="AE254" s="49">
        <v>815929</v>
      </c>
      <c r="AF254" s="147">
        <v>140.71746449740283</v>
      </c>
      <c r="AG254" s="152">
        <f t="shared" si="58"/>
        <v>2.3982861854448645E-2</v>
      </c>
      <c r="AH254" s="152">
        <f t="shared" si="58"/>
        <v>1.8177195966518456E-2</v>
      </c>
      <c r="AJ254" s="49">
        <v>801311.60235463444</v>
      </c>
      <c r="AK254" s="147">
        <v>138.19650601424297</v>
      </c>
      <c r="AL254" s="152">
        <f t="shared" si="59"/>
        <v>1.8241839507143975E-2</v>
      </c>
      <c r="AM254" s="151">
        <f t="shared" si="59"/>
        <v>1.8241839507143753E-2</v>
      </c>
    </row>
    <row r="255" spans="2:39" x14ac:dyDescent="0.2">
      <c r="B255" s="178"/>
      <c r="D255" s="1"/>
      <c r="G255" s="1"/>
      <c r="N255" s="1"/>
      <c r="P255" s="47"/>
      <c r="R255" s="1"/>
      <c r="T255" s="46"/>
      <c r="U255" s="1"/>
      <c r="W255" s="47"/>
      <c r="X255" s="46"/>
      <c r="Y255" s="1"/>
      <c r="AA255" s="1"/>
      <c r="AB255" s="1"/>
      <c r="AC255" s="47"/>
      <c r="AD255" s="46"/>
      <c r="AE255" s="1"/>
      <c r="AF255" s="68"/>
      <c r="AJ255" s="1"/>
      <c r="AK255" s="68"/>
    </row>
    <row r="256" spans="2:39" x14ac:dyDescent="0.2">
      <c r="B256" s="178" t="s">
        <v>12</v>
      </c>
      <c r="D256" s="153">
        <f>SUM(D245:D254)</f>
        <v>7763415</v>
      </c>
      <c r="E256" s="154">
        <v>132.499095082899</v>
      </c>
      <c r="G256" s="153">
        <f>SUM(G245:G254)</f>
        <v>7811499.9999999963</v>
      </c>
      <c r="H256" s="154">
        <v>132.40093081210452</v>
      </c>
      <c r="J256" s="148">
        <f>D256/G256-1</f>
        <v>-6.155667925493935E-3</v>
      </c>
      <c r="K256" s="149">
        <f>E256/H256-1</f>
        <v>7.4141677246819526E-4</v>
      </c>
      <c r="L256" s="148">
        <f>N256/$D256-1</f>
        <v>2.6896325007306432E-2</v>
      </c>
      <c r="M256" s="150">
        <f>M$219</f>
        <v>9.0547645222140982E-3</v>
      </c>
      <c r="N256" s="153">
        <f>SUM(N245:N254)</f>
        <v>7972222.3330065971</v>
      </c>
      <c r="P256" s="148">
        <f>R256/$D256-1</f>
        <v>3.0701785574937634E-2</v>
      </c>
      <c r="Q256" s="151">
        <v>2.3598214768027148E-2</v>
      </c>
      <c r="R256" s="153">
        <f>SUM(R245:R254)</f>
        <v>8001765.7026592549</v>
      </c>
      <c r="S256" s="148">
        <f>U256/$D256-1</f>
        <v>3.0706920885443356E-2</v>
      </c>
      <c r="T256" s="151">
        <v>2.3603314686101884E-2</v>
      </c>
      <c r="U256" s="153">
        <f>SUM(U245:U254)</f>
        <v>8001805.5702058636</v>
      </c>
      <c r="W256" s="148">
        <f>Y256/$D256-1</f>
        <v>2.9497011577330312E-2</v>
      </c>
      <c r="X256" s="151">
        <v>2.2401744042537919E-2</v>
      </c>
      <c r="Y256" s="153">
        <f>SUM(Y245:Y254)</f>
        <v>7992412.5421346202</v>
      </c>
      <c r="AA256" s="153">
        <f>SUM(AA245:AA254)</f>
        <v>8072899.9999999953</v>
      </c>
      <c r="AB256" s="153">
        <f>SUM(AB245:AB254)</f>
        <v>7992412.5421346202</v>
      </c>
      <c r="AC256" s="148">
        <f>AB256/$D256-1</f>
        <v>2.9497011577330312E-2</v>
      </c>
      <c r="AD256" s="151">
        <v>2.2401744042537919E-2</v>
      </c>
      <c r="AE256" s="153">
        <f>SUM(AE245:AE254)</f>
        <v>7992415</v>
      </c>
      <c r="AF256" s="154">
        <v>135.46734755637544</v>
      </c>
      <c r="AG256" s="152">
        <f t="shared" ref="AG256:AH256" si="60">AE256/D256 - 1</f>
        <v>2.9497328173233139E-2</v>
      </c>
      <c r="AH256" s="152">
        <f t="shared" si="60"/>
        <v>2.2402058456469698E-2</v>
      </c>
      <c r="AJ256" s="153">
        <f>SUM(AJ245:AJ254)</f>
        <v>8072899.9999999953</v>
      </c>
      <c r="AK256" s="154">
        <v>136.83152715266448</v>
      </c>
      <c r="AL256" s="152">
        <f t="shared" ref="AL256:AM256" si="61">AE256/AJ256-1</f>
        <v>-9.9697754214712608E-3</v>
      </c>
      <c r="AM256" s="151">
        <f t="shared" si="61"/>
        <v>-9.9697754214713719E-3</v>
      </c>
    </row>
    <row r="257" spans="2:39" x14ac:dyDescent="0.2">
      <c r="B257" s="178"/>
      <c r="D257" s="1"/>
      <c r="G257" s="1"/>
      <c r="N257" s="1"/>
      <c r="P257" s="47"/>
      <c r="R257" s="1"/>
      <c r="T257" s="46"/>
      <c r="U257" s="1"/>
      <c r="W257" s="47"/>
      <c r="X257" s="46"/>
      <c r="Y257" s="1"/>
      <c r="AA257" s="1"/>
      <c r="AB257" s="1"/>
      <c r="AC257" s="47"/>
      <c r="AD257" s="46"/>
      <c r="AE257" s="1"/>
      <c r="AF257" s="68"/>
      <c r="AJ257" s="1"/>
      <c r="AK257" s="68"/>
    </row>
    <row r="258" spans="2:39" x14ac:dyDescent="0.2">
      <c r="B258" s="195" t="s">
        <v>514</v>
      </c>
      <c r="D258" s="1"/>
      <c r="G258" s="1"/>
      <c r="N258" s="1"/>
      <c r="P258" s="47"/>
      <c r="R258" s="1"/>
      <c r="T258" s="46"/>
      <c r="U258" s="1"/>
      <c r="W258" s="47"/>
      <c r="X258" s="46"/>
      <c r="Y258" s="1"/>
      <c r="AA258" s="1"/>
      <c r="AB258" s="1"/>
      <c r="AC258" s="47"/>
      <c r="AD258" s="46"/>
      <c r="AE258" s="1"/>
      <c r="AF258" s="68"/>
      <c r="AJ258" s="1"/>
      <c r="AK258" s="68"/>
    </row>
    <row r="259" spans="2:39" x14ac:dyDescent="0.2">
      <c r="B259" s="178"/>
      <c r="D259" s="1"/>
      <c r="G259" s="1"/>
      <c r="N259" s="1"/>
      <c r="P259" s="47"/>
      <c r="R259" s="1"/>
      <c r="T259" s="46"/>
      <c r="U259" s="1"/>
      <c r="W259" s="47"/>
      <c r="X259" s="46"/>
      <c r="Y259" s="1"/>
      <c r="AA259" s="1"/>
      <c r="AB259" s="1"/>
      <c r="AC259" s="47"/>
      <c r="AD259" s="46"/>
      <c r="AE259" s="1"/>
      <c r="AF259" s="68"/>
      <c r="AJ259" s="1"/>
      <c r="AK259" s="68"/>
    </row>
    <row r="260" spans="2:39" x14ac:dyDescent="0.2">
      <c r="B260" s="178" t="s">
        <v>515</v>
      </c>
      <c r="D260" s="49">
        <v>507392</v>
      </c>
      <c r="E260" s="147">
        <v>142.95869533774498</v>
      </c>
      <c r="G260" s="49">
        <v>497135.12167858979</v>
      </c>
      <c r="H260" s="147">
        <v>139.67503867548393</v>
      </c>
      <c r="J260" s="148">
        <f t="shared" ref="J260:K271" si="62">D260/G260-1</f>
        <v>2.0631972826175682E-2</v>
      </c>
      <c r="K260" s="149">
        <f t="shared" si="62"/>
        <v>2.350925901578016E-2</v>
      </c>
      <c r="L260" s="148">
        <f t="shared" ref="L260:L271" si="63">N260/$D260-1</f>
        <v>2.2719061740309021E-2</v>
      </c>
      <c r="M260" s="150">
        <f t="shared" ref="M260:M271" si="64">M$219</f>
        <v>9.0547645222140982E-3</v>
      </c>
      <c r="N260" s="49">
        <v>518919.47017453884</v>
      </c>
      <c r="P260" s="148">
        <f t="shared" ref="P260:P271" si="65">R260/$D260-1</f>
        <v>2.5470005999094658E-2</v>
      </c>
      <c r="Q260" s="151">
        <v>2.2587207763393291E-2</v>
      </c>
      <c r="R260" s="49">
        <v>520315.27728389262</v>
      </c>
      <c r="S260" s="148">
        <f t="shared" ref="S260:S271" si="66">U260/$D260-1</f>
        <v>2.5470005999094658E-2</v>
      </c>
      <c r="T260" s="151">
        <v>2.2587207763393291E-2</v>
      </c>
      <c r="U260" s="49">
        <v>520315.27728389262</v>
      </c>
      <c r="W260" s="148">
        <f t="shared" ref="W260:W271" si="67">Y260/$D260-1</f>
        <v>2.3835892227149769E-2</v>
      </c>
      <c r="X260" s="151">
        <v>2.0957687807231506E-2</v>
      </c>
      <c r="Y260" s="49">
        <v>519486.14102891798</v>
      </c>
      <c r="AA260" s="49">
        <v>513770.99453358364</v>
      </c>
      <c r="AB260" s="49">
        <v>519486.14102891798</v>
      </c>
      <c r="AC260" s="148">
        <f t="shared" ref="AC260:AC271" si="68">AB260/$D260-1</f>
        <v>2.3835892227149769E-2</v>
      </c>
      <c r="AD260" s="151">
        <v>2.0957687807231506E-2</v>
      </c>
      <c r="AE260" s="49">
        <v>519487</v>
      </c>
      <c r="AF260" s="147">
        <v>145.95502038039984</v>
      </c>
      <c r="AG260" s="152">
        <f t="shared" ref="AG260:AH271" si="69">AE260/D260 - 1</f>
        <v>2.3837585141271544E-2</v>
      </c>
      <c r="AH260" s="152">
        <f t="shared" si="69"/>
        <v>2.095937596223818E-2</v>
      </c>
      <c r="AJ260" s="49">
        <v>513770.99453358364</v>
      </c>
      <c r="AK260" s="147">
        <v>144.34905200324067</v>
      </c>
      <c r="AL260" s="152">
        <f t="shared" ref="AL260:AM271" si="70">AE260/AJ260-1</f>
        <v>1.1125590053221224E-2</v>
      </c>
      <c r="AM260" s="151">
        <f t="shared" si="70"/>
        <v>1.1125590053221224E-2</v>
      </c>
    </row>
    <row r="261" spans="2:39" x14ac:dyDescent="0.2">
      <c r="B261" s="178" t="s">
        <v>516</v>
      </c>
      <c r="D261" s="49">
        <v>602948</v>
      </c>
      <c r="E261" s="147">
        <v>134.23867383108595</v>
      </c>
      <c r="G261" s="49">
        <v>624004.88141521695</v>
      </c>
      <c r="H261" s="147">
        <v>138.17062248202996</v>
      </c>
      <c r="J261" s="148">
        <f t="shared" si="62"/>
        <v>-3.3744738290285237E-2</v>
      </c>
      <c r="K261" s="149">
        <f t="shared" si="62"/>
        <v>-2.845719719801787E-2</v>
      </c>
      <c r="L261" s="148">
        <f t="shared" si="63"/>
        <v>2.5454065643499835E-2</v>
      </c>
      <c r="M261" s="150">
        <f t="shared" si="64"/>
        <v>9.0547645222140982E-3</v>
      </c>
      <c r="N261" s="49">
        <v>618295.4779716169</v>
      </c>
      <c r="P261" s="148">
        <f t="shared" si="65"/>
        <v>3.1054881619373864E-2</v>
      </c>
      <c r="Q261" s="151">
        <v>2.5443450976048387E-2</v>
      </c>
      <c r="R261" s="49">
        <v>621672.47876263829</v>
      </c>
      <c r="S261" s="148">
        <f t="shared" si="66"/>
        <v>3.1054881619373864E-2</v>
      </c>
      <c r="T261" s="151">
        <v>2.5443450976048387E-2</v>
      </c>
      <c r="U261" s="49">
        <v>621672.47876263829</v>
      </c>
      <c r="W261" s="148">
        <f t="shared" si="67"/>
        <v>3.0392374195005178E-2</v>
      </c>
      <c r="X261" s="151">
        <v>2.4784549193366701E-2</v>
      </c>
      <c r="Y261" s="49">
        <v>621273.02123613004</v>
      </c>
      <c r="AA261" s="49">
        <v>644886.25835971383</v>
      </c>
      <c r="AB261" s="49">
        <v>621273.02123613004</v>
      </c>
      <c r="AC261" s="148">
        <f t="shared" si="68"/>
        <v>3.0392374195005178E-2</v>
      </c>
      <c r="AD261" s="151">
        <v>2.4784549193366701E-2</v>
      </c>
      <c r="AE261" s="49">
        <v>621273</v>
      </c>
      <c r="AF261" s="147">
        <v>137.56571414408307</v>
      </c>
      <c r="AG261" s="152">
        <f t="shared" si="69"/>
        <v>3.0392338974505329E-2</v>
      </c>
      <c r="AH261" s="152">
        <f t="shared" si="69"/>
        <v>2.4784514164551297E-2</v>
      </c>
      <c r="AJ261" s="49">
        <v>644886.25835971383</v>
      </c>
      <c r="AK261" s="147">
        <v>142.79429280358184</v>
      </c>
      <c r="AL261" s="152">
        <f t="shared" si="70"/>
        <v>-3.6616159909771961E-2</v>
      </c>
      <c r="AM261" s="151">
        <f t="shared" si="70"/>
        <v>-3.6616159909772072E-2</v>
      </c>
    </row>
    <row r="262" spans="2:39" x14ac:dyDescent="0.2">
      <c r="B262" s="178" t="s">
        <v>517</v>
      </c>
      <c r="D262" s="49">
        <v>597619</v>
      </c>
      <c r="E262" s="147">
        <v>137.41987138385304</v>
      </c>
      <c r="G262" s="49">
        <v>579105.73177305807</v>
      </c>
      <c r="H262" s="147">
        <v>132.58015259158515</v>
      </c>
      <c r="J262" s="148">
        <f t="shared" si="62"/>
        <v>3.1968718683304198E-2</v>
      </c>
      <c r="K262" s="149">
        <f t="shared" si="62"/>
        <v>3.6504097315204431E-2</v>
      </c>
      <c r="L262" s="148">
        <f t="shared" si="63"/>
        <v>2.4374761790889599E-2</v>
      </c>
      <c r="M262" s="150">
        <f t="shared" si="64"/>
        <v>9.0547645222140982E-3</v>
      </c>
      <c r="N262" s="49">
        <v>612185.82076670963</v>
      </c>
      <c r="P262" s="148">
        <f t="shared" si="65"/>
        <v>2.635572919361695E-2</v>
      </c>
      <c r="Q262" s="151">
        <v>2.1864756263581864E-2</v>
      </c>
      <c r="R262" s="49">
        <v>613369.68452496012</v>
      </c>
      <c r="S262" s="148">
        <f t="shared" si="66"/>
        <v>2.635572919361695E-2</v>
      </c>
      <c r="T262" s="151">
        <v>2.1864756263581864E-2</v>
      </c>
      <c r="U262" s="49">
        <v>613369.68452496012</v>
      </c>
      <c r="W262" s="148">
        <f t="shared" si="67"/>
        <v>2.3927722143974206E-2</v>
      </c>
      <c r="X262" s="151">
        <v>1.9447373321764161E-2</v>
      </c>
      <c r="Y262" s="49">
        <v>611918.66137995967</v>
      </c>
      <c r="AA262" s="49">
        <v>598484.62677215901</v>
      </c>
      <c r="AB262" s="49">
        <v>611918.66137995967</v>
      </c>
      <c r="AC262" s="148">
        <f t="shared" si="68"/>
        <v>2.3927722143974206E-2</v>
      </c>
      <c r="AD262" s="151">
        <v>1.9447373321764161E-2</v>
      </c>
      <c r="AE262" s="49">
        <v>611918</v>
      </c>
      <c r="AF262" s="147">
        <v>140.09217550851386</v>
      </c>
      <c r="AG262" s="152">
        <f t="shared" si="69"/>
        <v>2.3926615452319888E-2</v>
      </c>
      <c r="AH262" s="152">
        <f t="shared" si="69"/>
        <v>1.9446271472604693E-2</v>
      </c>
      <c r="AJ262" s="49">
        <v>598484.62677215901</v>
      </c>
      <c r="AK262" s="147">
        <v>137.01674631717435</v>
      </c>
      <c r="AL262" s="152">
        <f t="shared" si="70"/>
        <v>2.2445644594568659E-2</v>
      </c>
      <c r="AM262" s="151">
        <f t="shared" si="70"/>
        <v>2.2445644594568881E-2</v>
      </c>
    </row>
    <row r="263" spans="2:39" x14ac:dyDescent="0.2">
      <c r="B263" s="178" t="s">
        <v>518</v>
      </c>
      <c r="D263" s="49">
        <v>1792312</v>
      </c>
      <c r="E263" s="147">
        <v>130.3831808343763</v>
      </c>
      <c r="G263" s="49">
        <v>1773798.9343407759</v>
      </c>
      <c r="H263" s="147">
        <v>128.26202492399372</v>
      </c>
      <c r="J263" s="148">
        <f t="shared" si="62"/>
        <v>1.0436958383958084E-2</v>
      </c>
      <c r="K263" s="149">
        <f t="shared" si="62"/>
        <v>1.6537676772525156E-2</v>
      </c>
      <c r="L263" s="148">
        <f t="shared" si="63"/>
        <v>2.6045770139445423E-2</v>
      </c>
      <c r="M263" s="150">
        <f t="shared" si="64"/>
        <v>9.0547645222140982E-3</v>
      </c>
      <c r="N263" s="49">
        <v>1838994.1463701697</v>
      </c>
      <c r="P263" s="148">
        <f t="shared" si="65"/>
        <v>2.9091193266528759E-2</v>
      </c>
      <c r="Q263" s="151">
        <v>2.2915135349810267E-2</v>
      </c>
      <c r="R263" s="49">
        <v>1844452.4947859189</v>
      </c>
      <c r="S263" s="148">
        <f t="shared" si="66"/>
        <v>2.9091193266528759E-2</v>
      </c>
      <c r="T263" s="151">
        <v>2.2915135349810267E-2</v>
      </c>
      <c r="U263" s="49">
        <v>1844452.4947859189</v>
      </c>
      <c r="W263" s="148">
        <f t="shared" si="67"/>
        <v>2.6646000381125967E-2</v>
      </c>
      <c r="X263" s="151">
        <v>2.0484617211384837E-2</v>
      </c>
      <c r="Y263" s="49">
        <v>1840069.9462350965</v>
      </c>
      <c r="AA263" s="49">
        <v>1833156.4254035274</v>
      </c>
      <c r="AB263" s="49">
        <v>1840069.9462350965</v>
      </c>
      <c r="AC263" s="148">
        <f t="shared" si="68"/>
        <v>2.6646000381125967E-2</v>
      </c>
      <c r="AD263" s="151">
        <v>2.0484617211384837E-2</v>
      </c>
      <c r="AE263" s="49">
        <v>1840071</v>
      </c>
      <c r="AF263" s="147">
        <v>133.05410658149398</v>
      </c>
      <c r="AG263" s="152">
        <f t="shared" si="69"/>
        <v>2.6646588317212672E-2</v>
      </c>
      <c r="AH263" s="152">
        <f t="shared" si="69"/>
        <v>2.0485201618991811E-2</v>
      </c>
      <c r="AJ263" s="49">
        <v>1833156.4254035274</v>
      </c>
      <c r="AK263" s="147">
        <v>132.55411905637959</v>
      </c>
      <c r="AL263" s="152">
        <f t="shared" si="70"/>
        <v>3.7719501187414295E-3</v>
      </c>
      <c r="AM263" s="151">
        <f t="shared" si="70"/>
        <v>3.7719501187416515E-3</v>
      </c>
    </row>
    <row r="264" spans="2:39" x14ac:dyDescent="0.2">
      <c r="B264" s="178" t="s">
        <v>519</v>
      </c>
      <c r="D264" s="49">
        <v>1029192</v>
      </c>
      <c r="E264" s="147">
        <v>136.5276612970948</v>
      </c>
      <c r="G264" s="49">
        <v>1049925.585796037</v>
      </c>
      <c r="H264" s="147">
        <v>138.40789810273108</v>
      </c>
      <c r="J264" s="148">
        <f t="shared" si="62"/>
        <v>-1.9747671717436188E-2</v>
      </c>
      <c r="K264" s="149">
        <f t="shared" si="62"/>
        <v>-1.3584750808373069E-2</v>
      </c>
      <c r="L264" s="148">
        <f t="shared" si="63"/>
        <v>2.6298800954072776E-2</v>
      </c>
      <c r="M264" s="150">
        <f t="shared" si="64"/>
        <v>9.0547645222140982E-3</v>
      </c>
      <c r="N264" s="49">
        <v>1056258.515551524</v>
      </c>
      <c r="P264" s="148">
        <f t="shared" si="65"/>
        <v>3.0818216754967986E-2</v>
      </c>
      <c r="Q264" s="151">
        <v>2.4377875178042352E-2</v>
      </c>
      <c r="R264" s="49">
        <v>1060909.862138479</v>
      </c>
      <c r="S264" s="148">
        <f t="shared" si="66"/>
        <v>3.0818216754967986E-2</v>
      </c>
      <c r="T264" s="151">
        <v>2.4377875178042352E-2</v>
      </c>
      <c r="U264" s="49">
        <v>1060909.862138479</v>
      </c>
      <c r="W264" s="148">
        <f t="shared" si="67"/>
        <v>3.0358843529585844E-2</v>
      </c>
      <c r="X264" s="151">
        <v>2.3921372022702281E-2</v>
      </c>
      <c r="Y264" s="49">
        <v>1060437.0788899015</v>
      </c>
      <c r="AA264" s="49">
        <v>1085059.7531297223</v>
      </c>
      <c r="AB264" s="49">
        <v>1060437.0788899015</v>
      </c>
      <c r="AC264" s="148">
        <f t="shared" si="68"/>
        <v>3.0358843529585844E-2</v>
      </c>
      <c r="AD264" s="151">
        <v>2.3921372022702281E-2</v>
      </c>
      <c r="AE264" s="49">
        <v>1060436</v>
      </c>
      <c r="AF264" s="147">
        <v>139.79344804821287</v>
      </c>
      <c r="AG264" s="152">
        <f t="shared" si="69"/>
        <v>3.0357795241315433E-2</v>
      </c>
      <c r="AH264" s="152">
        <f t="shared" si="69"/>
        <v>2.3920330283923041E-2</v>
      </c>
      <c r="AJ264" s="49">
        <v>1085059.7531297223</v>
      </c>
      <c r="AK264" s="147">
        <v>143.03950849305994</v>
      </c>
      <c r="AL264" s="152">
        <f t="shared" si="70"/>
        <v>-2.2693453571287714E-2</v>
      </c>
      <c r="AM264" s="151">
        <f t="shared" si="70"/>
        <v>-2.2693453571287714E-2</v>
      </c>
    </row>
    <row r="265" spans="2:39" x14ac:dyDescent="0.2">
      <c r="B265" s="178" t="s">
        <v>520</v>
      </c>
      <c r="D265" s="49">
        <v>542247</v>
      </c>
      <c r="E265" s="147">
        <v>138.66494023961096</v>
      </c>
      <c r="G265" s="49">
        <v>526179.88074819976</v>
      </c>
      <c r="H265" s="147">
        <v>133.98859873818819</v>
      </c>
      <c r="J265" s="148">
        <f t="shared" si="62"/>
        <v>3.0535411633287213E-2</v>
      </c>
      <c r="K265" s="149">
        <f t="shared" si="62"/>
        <v>3.4901040427777641E-2</v>
      </c>
      <c r="L265" s="148">
        <f t="shared" si="63"/>
        <v>2.419499373165368E-2</v>
      </c>
      <c r="M265" s="150">
        <f t="shared" si="64"/>
        <v>9.0547645222140982E-3</v>
      </c>
      <c r="N265" s="49">
        <v>555366.66276600806</v>
      </c>
      <c r="P265" s="148">
        <f t="shared" si="65"/>
        <v>2.6166158767316983E-2</v>
      </c>
      <c r="Q265" s="151">
        <v>2.1837377216576304E-2</v>
      </c>
      <c r="R265" s="49">
        <v>556435.52109310136</v>
      </c>
      <c r="S265" s="148">
        <f t="shared" si="66"/>
        <v>2.6239681620570998E-2</v>
      </c>
      <c r="T265" s="151">
        <v>2.1910589920866475E-2</v>
      </c>
      <c r="U265" s="49">
        <v>556475.3886397098</v>
      </c>
      <c r="W265" s="148">
        <f t="shared" si="67"/>
        <v>2.3460067602742996E-2</v>
      </c>
      <c r="X265" s="151">
        <v>1.914270143284269E-2</v>
      </c>
      <c r="Y265" s="49">
        <v>554968.1512773846</v>
      </c>
      <c r="AA265" s="49">
        <v>543787.6924140231</v>
      </c>
      <c r="AB265" s="49">
        <v>554968.1512773846</v>
      </c>
      <c r="AC265" s="148">
        <f t="shared" si="68"/>
        <v>2.3460067602742996E-2</v>
      </c>
      <c r="AD265" s="151">
        <v>1.914270143284269E-2</v>
      </c>
      <c r="AE265" s="49">
        <v>554968</v>
      </c>
      <c r="AF265" s="147">
        <v>141.31932326792833</v>
      </c>
      <c r="AG265" s="152">
        <f t="shared" si="69"/>
        <v>2.345978862031517E-2</v>
      </c>
      <c r="AH265" s="152">
        <f t="shared" si="69"/>
        <v>1.9142423627274807E-2</v>
      </c>
      <c r="AJ265" s="49">
        <v>543787.6924140231</v>
      </c>
      <c r="AK265" s="147">
        <v>138.47232397791961</v>
      </c>
      <c r="AL265" s="152">
        <f t="shared" si="70"/>
        <v>2.0560060004934044E-2</v>
      </c>
      <c r="AM265" s="151">
        <f t="shared" si="70"/>
        <v>2.0560060004934266E-2</v>
      </c>
    </row>
    <row r="266" spans="2:39" x14ac:dyDescent="0.2">
      <c r="B266" s="178" t="s">
        <v>521</v>
      </c>
      <c r="D266" s="49">
        <v>313225</v>
      </c>
      <c r="E266" s="147">
        <v>124.28199879940449</v>
      </c>
      <c r="G266" s="49">
        <v>322500.32840630721</v>
      </c>
      <c r="H266" s="147">
        <v>126.67292180547257</v>
      </c>
      <c r="J266" s="148">
        <f t="shared" si="62"/>
        <v>-2.8760678949205754E-2</v>
      </c>
      <c r="K266" s="149">
        <f t="shared" si="62"/>
        <v>-1.8874775855725057E-2</v>
      </c>
      <c r="L266" s="148">
        <f t="shared" si="63"/>
        <v>3.0265076498334986E-2</v>
      </c>
      <c r="M266" s="150">
        <f t="shared" si="64"/>
        <v>9.0547645222140982E-3</v>
      </c>
      <c r="N266" s="49">
        <v>322704.77858619095</v>
      </c>
      <c r="P266" s="148">
        <f t="shared" si="65"/>
        <v>3.509317769125686E-2</v>
      </c>
      <c r="Q266" s="151">
        <v>2.4663488803883915E-2</v>
      </c>
      <c r="R266" s="49">
        <v>324217.0605823439</v>
      </c>
      <c r="S266" s="148">
        <f t="shared" si="66"/>
        <v>3.509317769125686E-2</v>
      </c>
      <c r="T266" s="151">
        <v>2.4663488803883915E-2</v>
      </c>
      <c r="U266" s="49">
        <v>324217.0605823439</v>
      </c>
      <c r="W266" s="148">
        <f t="shared" si="67"/>
        <v>3.509317769125686E-2</v>
      </c>
      <c r="X266" s="151">
        <v>2.4663488803883915E-2</v>
      </c>
      <c r="Y266" s="49">
        <v>324217.0605823439</v>
      </c>
      <c r="AA266" s="49">
        <v>333292.31276851788</v>
      </c>
      <c r="AB266" s="49">
        <v>324217.0605823439</v>
      </c>
      <c r="AC266" s="148">
        <f t="shared" si="68"/>
        <v>3.509317769125686E-2</v>
      </c>
      <c r="AD266" s="151">
        <v>2.4663488803883915E-2</v>
      </c>
      <c r="AE266" s="49">
        <v>324217</v>
      </c>
      <c r="AF266" s="147">
        <v>127.34720268955141</v>
      </c>
      <c r="AG266" s="152">
        <f t="shared" si="69"/>
        <v>3.5092984276478667E-2</v>
      </c>
      <c r="AH266" s="152">
        <f t="shared" si="69"/>
        <v>2.4663297337969903E-2</v>
      </c>
      <c r="AJ266" s="49">
        <v>333292.31276851788</v>
      </c>
      <c r="AK266" s="147">
        <v>130.91183901214868</v>
      </c>
      <c r="AL266" s="152">
        <f t="shared" si="70"/>
        <v>-2.7229289188019701E-2</v>
      </c>
      <c r="AM266" s="151">
        <f t="shared" si="70"/>
        <v>-2.722928918801959E-2</v>
      </c>
    </row>
    <row r="267" spans="2:39" x14ac:dyDescent="0.2">
      <c r="B267" s="178" t="s">
        <v>522</v>
      </c>
      <c r="D267" s="49">
        <v>1110783</v>
      </c>
      <c r="E267" s="147">
        <v>126.22305751961457</v>
      </c>
      <c r="G267" s="49">
        <v>1115227.5721544814</v>
      </c>
      <c r="H267" s="147">
        <v>125.74404077572849</v>
      </c>
      <c r="J267" s="148">
        <f t="shared" si="62"/>
        <v>-3.9853499549827864E-3</v>
      </c>
      <c r="K267" s="149">
        <f t="shared" si="62"/>
        <v>3.8094588095862747E-3</v>
      </c>
      <c r="L267" s="148">
        <f t="shared" si="63"/>
        <v>2.7852794696516581E-2</v>
      </c>
      <c r="M267" s="150">
        <f t="shared" si="64"/>
        <v>9.0547645222140982E-3</v>
      </c>
      <c r="N267" s="49">
        <v>1141721.4108513808</v>
      </c>
      <c r="P267" s="148">
        <f t="shared" si="65"/>
        <v>3.114793425239637E-2</v>
      </c>
      <c r="Q267" s="151">
        <v>2.3140836007865317E-2</v>
      </c>
      <c r="R267" s="49">
        <v>1145381.5958526796</v>
      </c>
      <c r="S267" s="148">
        <f t="shared" si="66"/>
        <v>3.114793425239637E-2</v>
      </c>
      <c r="T267" s="151">
        <v>2.3140836007865317E-2</v>
      </c>
      <c r="U267" s="49">
        <v>1145381.5958526796</v>
      </c>
      <c r="W267" s="148">
        <f t="shared" si="67"/>
        <v>3.0913722341670891E-2</v>
      </c>
      <c r="X267" s="151">
        <v>2.2908442805898321E-2</v>
      </c>
      <c r="Y267" s="49">
        <v>1145121.4372438481</v>
      </c>
      <c r="AA267" s="49">
        <v>1152546.9714198187</v>
      </c>
      <c r="AB267" s="49">
        <v>1145121.4372438481</v>
      </c>
      <c r="AC267" s="148">
        <f t="shared" si="68"/>
        <v>3.0913722341670891E-2</v>
      </c>
      <c r="AD267" s="151">
        <v>2.2908442805898321E-2</v>
      </c>
      <c r="AE267" s="49">
        <v>1145123</v>
      </c>
      <c r="AF267" s="147">
        <v>129.11480741733195</v>
      </c>
      <c r="AG267" s="152">
        <f t="shared" si="69"/>
        <v>3.091512923766393E-2</v>
      </c>
      <c r="AH267" s="152">
        <f t="shared" si="69"/>
        <v>2.2909838777023905E-2</v>
      </c>
      <c r="AJ267" s="49">
        <v>1152546.9714198187</v>
      </c>
      <c r="AK267" s="147">
        <v>129.95187438755408</v>
      </c>
      <c r="AL267" s="152">
        <f t="shared" si="70"/>
        <v>-6.4413612667544307E-3</v>
      </c>
      <c r="AM267" s="151">
        <f t="shared" si="70"/>
        <v>-6.4413612667545417E-3</v>
      </c>
    </row>
    <row r="268" spans="2:39" x14ac:dyDescent="0.2">
      <c r="B268" s="178" t="s">
        <v>523</v>
      </c>
      <c r="D268" s="49">
        <v>449473</v>
      </c>
      <c r="E268" s="147">
        <v>125.31108928451151</v>
      </c>
      <c r="G268" s="49">
        <v>471206.19683656492</v>
      </c>
      <c r="H268" s="147">
        <v>129.78222024234131</v>
      </c>
      <c r="J268" s="148">
        <f t="shared" si="62"/>
        <v>-4.6122476704403281E-2</v>
      </c>
      <c r="K268" s="149">
        <f t="shared" si="62"/>
        <v>-3.4451028418845731E-2</v>
      </c>
      <c r="L268" s="148">
        <f t="shared" si="63"/>
        <v>3.235011399391774E-2</v>
      </c>
      <c r="M268" s="150">
        <f t="shared" si="64"/>
        <v>9.0547645222140982E-3</v>
      </c>
      <c r="N268" s="49">
        <v>464013.50278718822</v>
      </c>
      <c r="P268" s="148">
        <f t="shared" si="65"/>
        <v>3.8280469169310827E-2</v>
      </c>
      <c r="Q268" s="151">
        <v>2.572985065229294E-2</v>
      </c>
      <c r="R268" s="49">
        <v>466679.0373189376</v>
      </c>
      <c r="S268" s="148">
        <f t="shared" si="66"/>
        <v>3.8280469169310827E-2</v>
      </c>
      <c r="T268" s="151">
        <v>2.572985065229294E-2</v>
      </c>
      <c r="U268" s="49">
        <v>466679.0373189376</v>
      </c>
      <c r="W268" s="148">
        <f t="shared" si="67"/>
        <v>3.8280469169310827E-2</v>
      </c>
      <c r="X268" s="151">
        <v>2.572985065229294E-2</v>
      </c>
      <c r="Y268" s="49">
        <v>466679.0373189376</v>
      </c>
      <c r="AA268" s="49">
        <v>486974.39754744986</v>
      </c>
      <c r="AB268" s="49">
        <v>466679.0373189376</v>
      </c>
      <c r="AC268" s="148">
        <f t="shared" si="68"/>
        <v>3.8280469169310827E-2</v>
      </c>
      <c r="AD268" s="151">
        <v>2.572985065229294E-2</v>
      </c>
      <c r="AE268" s="49">
        <v>466680</v>
      </c>
      <c r="AF268" s="147">
        <v>128.5355900438276</v>
      </c>
      <c r="AG268" s="152">
        <f t="shared" si="69"/>
        <v>3.8282610968845665E-2</v>
      </c>
      <c r="AH268" s="152">
        <f t="shared" si="69"/>
        <v>2.5731966561993946E-2</v>
      </c>
      <c r="AJ268" s="49">
        <v>486974.39754744986</v>
      </c>
      <c r="AK268" s="147">
        <v>134.12518540541473</v>
      </c>
      <c r="AL268" s="152">
        <f t="shared" si="70"/>
        <v>-4.1674465125186355E-2</v>
      </c>
      <c r="AM268" s="151">
        <f t="shared" si="70"/>
        <v>-4.1674465125186466E-2</v>
      </c>
    </row>
    <row r="269" spans="2:39" x14ac:dyDescent="0.2">
      <c r="B269" s="178" t="s">
        <v>524</v>
      </c>
      <c r="D269" s="49">
        <v>335063</v>
      </c>
      <c r="E269" s="147">
        <v>137.27326170189511</v>
      </c>
      <c r="G269" s="49">
        <v>352775.26169279078</v>
      </c>
      <c r="H269" s="147">
        <v>142.9084406684988</v>
      </c>
      <c r="J269" s="148">
        <f t="shared" si="62"/>
        <v>-5.0208343997247828E-2</v>
      </c>
      <c r="K269" s="149">
        <f t="shared" si="62"/>
        <v>-3.943209330563946E-2</v>
      </c>
      <c r="L269" s="148">
        <f t="shared" si="63"/>
        <v>3.1512209525854207E-2</v>
      </c>
      <c r="M269" s="150">
        <f t="shared" si="64"/>
        <v>9.0547645222140982E-3</v>
      </c>
      <c r="N269" s="49">
        <v>345621.57546036126</v>
      </c>
      <c r="P269" s="148">
        <f t="shared" si="65"/>
        <v>3.7809843954422107E-2</v>
      </c>
      <c r="Q269" s="151">
        <v>2.6167044969851894E-2</v>
      </c>
      <c r="R269" s="49">
        <v>347731.67974490055</v>
      </c>
      <c r="S269" s="148">
        <f t="shared" si="66"/>
        <v>3.7809843954422107E-2</v>
      </c>
      <c r="T269" s="151">
        <v>2.6167044969851894E-2</v>
      </c>
      <c r="U269" s="49">
        <v>347731.67974490055</v>
      </c>
      <c r="W269" s="148">
        <f t="shared" si="67"/>
        <v>3.7809843954422107E-2</v>
      </c>
      <c r="X269" s="151">
        <v>2.6167044969851894E-2</v>
      </c>
      <c r="Y269" s="49">
        <v>347731.67974490055</v>
      </c>
      <c r="AA269" s="49">
        <v>364580.35078022536</v>
      </c>
      <c r="AB269" s="49">
        <v>347731.67974490055</v>
      </c>
      <c r="AC269" s="148">
        <f t="shared" si="68"/>
        <v>3.7809843954422107E-2</v>
      </c>
      <c r="AD269" s="151">
        <v>2.6167044969851894E-2</v>
      </c>
      <c r="AE269" s="49">
        <v>347732</v>
      </c>
      <c r="AF269" s="147">
        <v>140.86542704860517</v>
      </c>
      <c r="AG269" s="152">
        <f t="shared" si="69"/>
        <v>3.7810799760045199E-2</v>
      </c>
      <c r="AH269" s="152">
        <f t="shared" si="69"/>
        <v>2.6167990052650358E-2</v>
      </c>
      <c r="AJ269" s="49">
        <v>364580.35078022536</v>
      </c>
      <c r="AK269" s="147">
        <v>147.69065488993454</v>
      </c>
      <c r="AL269" s="152">
        <f t="shared" si="70"/>
        <v>-4.6212997338361261E-2</v>
      </c>
      <c r="AM269" s="151">
        <f t="shared" si="70"/>
        <v>-4.621299733836115E-2</v>
      </c>
    </row>
    <row r="270" spans="2:39" x14ac:dyDescent="0.2">
      <c r="B270" s="178" t="s">
        <v>525</v>
      </c>
      <c r="D270" s="49">
        <v>218571</v>
      </c>
      <c r="E270" s="147">
        <v>124.45254476310714</v>
      </c>
      <c r="G270" s="49">
        <v>225509.14204085997</v>
      </c>
      <c r="H270" s="147">
        <v>126.89302469380031</v>
      </c>
      <c r="J270" s="148">
        <f t="shared" si="62"/>
        <v>-3.0766566614859658E-2</v>
      </c>
      <c r="K270" s="149">
        <f t="shared" si="62"/>
        <v>-1.9232577492594105E-2</v>
      </c>
      <c r="L270" s="148">
        <f t="shared" si="63"/>
        <v>3.2061870204035836E-2</v>
      </c>
      <c r="M270" s="150">
        <f t="shared" si="64"/>
        <v>9.0547645222140982E-3</v>
      </c>
      <c r="N270" s="49">
        <v>225578.7950323663</v>
      </c>
      <c r="P270" s="148">
        <f t="shared" si="65"/>
        <v>3.6871318012852816E-2</v>
      </c>
      <c r="Q270" s="151">
        <v>2.4677537684612894E-2</v>
      </c>
      <c r="R270" s="49">
        <v>226630.00084938726</v>
      </c>
      <c r="S270" s="148">
        <f t="shared" si="66"/>
        <v>3.6871318012852816E-2</v>
      </c>
      <c r="T270" s="151">
        <v>2.4677537684612894E-2</v>
      </c>
      <c r="U270" s="49">
        <v>226630.00084938726</v>
      </c>
      <c r="W270" s="148">
        <f t="shared" si="67"/>
        <v>3.6871318012852816E-2</v>
      </c>
      <c r="X270" s="151">
        <v>2.4677537684612894E-2</v>
      </c>
      <c r="Y270" s="49">
        <v>226630.00084938726</v>
      </c>
      <c r="AA270" s="49">
        <v>233055.46345537459</v>
      </c>
      <c r="AB270" s="49">
        <v>226630.00084938726</v>
      </c>
      <c r="AC270" s="148">
        <f t="shared" si="68"/>
        <v>3.6871318012852816E-2</v>
      </c>
      <c r="AD270" s="151">
        <v>2.4677537684612894E-2</v>
      </c>
      <c r="AE270" s="49">
        <v>226631</v>
      </c>
      <c r="AF270" s="147">
        <v>127.52428934419883</v>
      </c>
      <c r="AG270" s="152">
        <f t="shared" si="69"/>
        <v>3.6875889299129438E-2</v>
      </c>
      <c r="AH270" s="152">
        <f t="shared" si="69"/>
        <v>2.4682055211797449E-2</v>
      </c>
      <c r="AJ270" s="49">
        <v>233055.46345537459</v>
      </c>
      <c r="AK270" s="147">
        <v>131.13930730980999</v>
      </c>
      <c r="AL270" s="152">
        <f t="shared" si="70"/>
        <v>-2.7566242645089223E-2</v>
      </c>
      <c r="AM270" s="151">
        <f t="shared" si="70"/>
        <v>-2.7566242645089334E-2</v>
      </c>
    </row>
    <row r="271" spans="2:39" x14ac:dyDescent="0.2">
      <c r="B271" s="178" t="s">
        <v>526</v>
      </c>
      <c r="D271" s="49">
        <v>264590</v>
      </c>
      <c r="E271" s="147">
        <v>139.05271011268721</v>
      </c>
      <c r="G271" s="49">
        <v>274131.36311711289</v>
      </c>
      <c r="H271" s="147">
        <v>142.64576761444982</v>
      </c>
      <c r="J271" s="148">
        <f t="shared" si="62"/>
        <v>-3.4805806269736062E-2</v>
      </c>
      <c r="K271" s="149">
        <f t="shared" si="62"/>
        <v>-2.5188672344447771E-2</v>
      </c>
      <c r="L271" s="148">
        <f t="shared" si="63"/>
        <v>3.0130302311287771E-2</v>
      </c>
      <c r="M271" s="150">
        <f t="shared" si="64"/>
        <v>9.0547645222140982E-3</v>
      </c>
      <c r="N271" s="49">
        <v>272562.17668854364</v>
      </c>
      <c r="P271" s="148">
        <f t="shared" si="65"/>
        <v>3.5454891424536061E-2</v>
      </c>
      <c r="Q271" s="151">
        <v>2.5239470161044997E-2</v>
      </c>
      <c r="R271" s="49">
        <v>273971.00972201797</v>
      </c>
      <c r="S271" s="148">
        <f t="shared" si="66"/>
        <v>3.5454891424536061E-2</v>
      </c>
      <c r="T271" s="151">
        <v>2.5239470161044997E-2</v>
      </c>
      <c r="U271" s="49">
        <v>273971.00972201797</v>
      </c>
      <c r="W271" s="148">
        <f t="shared" si="67"/>
        <v>3.5112159748341032E-2</v>
      </c>
      <c r="X271" s="151">
        <v>2.4900119750882466E-2</v>
      </c>
      <c r="Y271" s="49">
        <v>273880.32634781353</v>
      </c>
      <c r="AA271" s="49">
        <v>283304.75341587921</v>
      </c>
      <c r="AB271" s="49">
        <v>273880.32634781353</v>
      </c>
      <c r="AC271" s="148">
        <f t="shared" si="68"/>
        <v>3.5112159748341032E-2</v>
      </c>
      <c r="AD271" s="151">
        <v>2.4900119750882466E-2</v>
      </c>
      <c r="AE271" s="49">
        <v>273879</v>
      </c>
      <c r="AF271" s="147">
        <v>142.51444907377353</v>
      </c>
      <c r="AG271" s="152">
        <f t="shared" si="69"/>
        <v>3.5107146906534714E-2</v>
      </c>
      <c r="AH271" s="152">
        <f t="shared" si="69"/>
        <v>2.4895156363949678E-2</v>
      </c>
      <c r="AJ271" s="49">
        <v>283304.75341587921</v>
      </c>
      <c r="AK271" s="147">
        <v>147.41919188052125</v>
      </c>
      <c r="AL271" s="152">
        <f t="shared" si="70"/>
        <v>-3.32707210247285E-2</v>
      </c>
      <c r="AM271" s="151">
        <f t="shared" si="70"/>
        <v>-3.3270721024728389E-2</v>
      </c>
    </row>
    <row r="272" spans="2:39" x14ac:dyDescent="0.2">
      <c r="B272" s="178"/>
      <c r="D272" s="1"/>
      <c r="G272" s="1"/>
      <c r="N272" s="1"/>
      <c r="P272" s="47"/>
      <c r="R272" s="1"/>
      <c r="T272" s="46"/>
      <c r="U272" s="1"/>
      <c r="W272" s="47"/>
      <c r="X272" s="46"/>
      <c r="Y272" s="1"/>
      <c r="AA272" s="1"/>
      <c r="AB272" s="1"/>
      <c r="AC272" s="47"/>
      <c r="AD272" s="46"/>
      <c r="AE272" s="1"/>
      <c r="AF272" s="68"/>
      <c r="AJ272" s="1"/>
      <c r="AK272" s="68"/>
    </row>
    <row r="273" spans="2:39" x14ac:dyDescent="0.2">
      <c r="B273" s="178" t="s">
        <v>12</v>
      </c>
      <c r="D273" s="153">
        <f>SUM(D260:D271)</f>
        <v>7763415</v>
      </c>
      <c r="E273" s="154">
        <v>132.499095082899</v>
      </c>
      <c r="G273" s="153">
        <f>SUM(G260:G271)</f>
        <v>7811499.9999999935</v>
      </c>
      <c r="H273" s="154">
        <v>132.40093081210446</v>
      </c>
      <c r="J273" s="148">
        <f>D273/G273-1</f>
        <v>-6.155667925493602E-3</v>
      </c>
      <c r="K273" s="149">
        <f>E273/H273-1</f>
        <v>7.4141677246863935E-4</v>
      </c>
      <c r="L273" s="148">
        <f>N273/$D273-1</f>
        <v>2.6896325007306432E-2</v>
      </c>
      <c r="M273" s="150">
        <f>M$219</f>
        <v>9.0547645222140982E-3</v>
      </c>
      <c r="N273" s="153">
        <f>SUM(N260:N271)</f>
        <v>7972222.3330065981</v>
      </c>
      <c r="P273" s="148">
        <f>R273/$D273-1</f>
        <v>3.0701785574937857E-2</v>
      </c>
      <c r="Q273" s="151">
        <v>2.359821476802737E-2</v>
      </c>
      <c r="R273" s="153">
        <f>SUM(R260:R271)</f>
        <v>8001765.7026592558</v>
      </c>
      <c r="S273" s="148">
        <f>U273/$D273-1</f>
        <v>3.0706920885443356E-2</v>
      </c>
      <c r="T273" s="151">
        <v>2.3603314686101884E-2</v>
      </c>
      <c r="U273" s="153">
        <f>SUM(U260:U271)</f>
        <v>8001805.5702058645</v>
      </c>
      <c r="W273" s="148">
        <f>Y273/$D273-1</f>
        <v>2.9497011577330534E-2</v>
      </c>
      <c r="X273" s="151">
        <v>2.2401744042538141E-2</v>
      </c>
      <c r="Y273" s="153">
        <f>SUM(Y260:Y271)</f>
        <v>7992412.5421346212</v>
      </c>
      <c r="AA273" s="153">
        <f>SUM(AA260:AA271)</f>
        <v>8072899.9999999944</v>
      </c>
      <c r="AB273" s="153">
        <f>SUM(AB260:AB271)</f>
        <v>7992412.5421346212</v>
      </c>
      <c r="AC273" s="148">
        <f>AB273/$D273-1</f>
        <v>2.9497011577330534E-2</v>
      </c>
      <c r="AD273" s="151">
        <v>2.2401744042538141E-2</v>
      </c>
      <c r="AE273" s="153">
        <f>SUM(AE260:AE271)</f>
        <v>7992415</v>
      </c>
      <c r="AF273" s="154">
        <v>135.46734755637544</v>
      </c>
      <c r="AG273" s="152">
        <f t="shared" ref="AG273:AH273" si="71">AE273/D273 - 1</f>
        <v>2.9497328173233139E-2</v>
      </c>
      <c r="AH273" s="152">
        <f t="shared" si="71"/>
        <v>2.2402058456469698E-2</v>
      </c>
      <c r="AJ273" s="153">
        <f>SUM(AJ260:AJ271)</f>
        <v>8072899.9999999944</v>
      </c>
      <c r="AK273" s="154">
        <v>136.83152715266445</v>
      </c>
      <c r="AL273" s="152">
        <f t="shared" ref="AL273:AM273" si="72">AE273/AJ273-1</f>
        <v>-9.9697754214711498E-3</v>
      </c>
      <c r="AM273" s="151">
        <f t="shared" si="72"/>
        <v>-9.9697754214712608E-3</v>
      </c>
    </row>
    <row r="274" spans="2:39" x14ac:dyDescent="0.2">
      <c r="B274" s="178"/>
      <c r="D274" s="1"/>
      <c r="G274" s="1"/>
      <c r="N274" s="1"/>
      <c r="P274" s="47"/>
      <c r="R274" s="1"/>
      <c r="T274" s="46"/>
      <c r="U274" s="1"/>
      <c r="W274" s="47"/>
      <c r="X274" s="46"/>
      <c r="Y274" s="1"/>
      <c r="AA274" s="1"/>
      <c r="AB274" s="1"/>
      <c r="AC274" s="47"/>
      <c r="AD274" s="46"/>
      <c r="AE274" s="1"/>
      <c r="AF274" s="68"/>
      <c r="AJ274" s="1"/>
      <c r="AK274" s="68"/>
    </row>
    <row r="275" spans="2:39" x14ac:dyDescent="0.2">
      <c r="B275" s="38" t="s">
        <v>527</v>
      </c>
      <c r="D275" s="1"/>
      <c r="G275" s="1"/>
      <c r="N275" s="1"/>
      <c r="P275" s="47"/>
      <c r="R275" s="1"/>
      <c r="T275" s="46"/>
      <c r="U275" s="1"/>
      <c r="W275" s="47"/>
      <c r="X275" s="46"/>
      <c r="Y275" s="1"/>
      <c r="AA275" s="1"/>
      <c r="AB275" s="1"/>
      <c r="AC275" s="47"/>
      <c r="AD275" s="46"/>
      <c r="AE275" s="1"/>
      <c r="AF275" s="68"/>
      <c r="AJ275" s="1"/>
      <c r="AK275" s="68"/>
    </row>
    <row r="276" spans="2:39" x14ac:dyDescent="0.2">
      <c r="B276" s="178"/>
      <c r="D276" s="1"/>
      <c r="G276" s="1"/>
      <c r="N276" s="1"/>
      <c r="P276" s="47"/>
      <c r="R276" s="1"/>
      <c r="T276" s="46"/>
      <c r="U276" s="1"/>
      <c r="W276" s="47"/>
      <c r="X276" s="46"/>
      <c r="Y276" s="1"/>
      <c r="AA276" s="1"/>
      <c r="AB276" s="1"/>
      <c r="AC276" s="47"/>
      <c r="AD276" s="46"/>
      <c r="AE276" s="1"/>
      <c r="AF276" s="68"/>
      <c r="AJ276" s="1"/>
      <c r="AK276" s="68"/>
    </row>
    <row r="277" spans="2:39" x14ac:dyDescent="0.2">
      <c r="B277" s="178" t="s">
        <v>528</v>
      </c>
      <c r="D277" s="49">
        <v>459130</v>
      </c>
      <c r="E277" s="147">
        <v>140.35029978445925</v>
      </c>
      <c r="G277" s="49">
        <v>447920.70561615919</v>
      </c>
      <c r="H277" s="147">
        <v>136.58178097181423</v>
      </c>
      <c r="J277" s="148">
        <f t="shared" ref="J277:K289" si="73">D277/G277-1</f>
        <v>2.5025175758332852E-2</v>
      </c>
      <c r="K277" s="149">
        <f t="shared" si="73"/>
        <v>2.7591665490309669E-2</v>
      </c>
      <c r="L277" s="148">
        <f t="shared" ref="L277:L289" si="74">N277/$D277-1</f>
        <v>2.2427817831619068E-2</v>
      </c>
      <c r="M277" s="150">
        <f t="shared" ref="M277:M289" si="75">M$219</f>
        <v>9.0547645222140982E-3</v>
      </c>
      <c r="N277" s="49">
        <v>469427.28400103125</v>
      </c>
      <c r="P277" s="148">
        <f t="shared" ref="P277:P289" si="76">R277/$D277-1</f>
        <v>2.4415184536827672E-2</v>
      </c>
      <c r="Q277" s="151">
        <v>2.1856628311928361E-2</v>
      </c>
      <c r="R277" s="49">
        <v>470339.7436763937</v>
      </c>
      <c r="S277" s="148">
        <f t="shared" ref="S277:S289" si="77">U277/$D277-1</f>
        <v>2.4502017343676297E-2</v>
      </c>
      <c r="T277" s="151">
        <v>2.1943244247120131E-2</v>
      </c>
      <c r="U277" s="49">
        <v>470379.61122300214</v>
      </c>
      <c r="W277" s="148">
        <f t="shared" ref="W277:W289" si="78">Y277/$D277-1</f>
        <v>2.2821189418192001E-2</v>
      </c>
      <c r="X277" s="151">
        <v>2.0266614319495169E-2</v>
      </c>
      <c r="Y277" s="49">
        <v>469607.89269757451</v>
      </c>
      <c r="AA277" s="49">
        <v>462909.69267985551</v>
      </c>
      <c r="AB277" s="49">
        <v>469607.89269757451</v>
      </c>
      <c r="AC277" s="148">
        <f t="shared" ref="AC277:AC289" si="79">AB277/$D277-1</f>
        <v>2.2821189418192001E-2</v>
      </c>
      <c r="AD277" s="151">
        <v>2.0266614319495169E-2</v>
      </c>
      <c r="AE277" s="49">
        <v>469609</v>
      </c>
      <c r="AF277" s="147">
        <v>143.19506282292031</v>
      </c>
      <c r="AG277" s="152">
        <f t="shared" ref="AG277:AH289" si="80">AE277/D277 - 1</f>
        <v>2.2823601158713291E-2</v>
      </c>
      <c r="AH277" s="152">
        <f t="shared" si="80"/>
        <v>2.0269020036507657E-2</v>
      </c>
      <c r="AJ277" s="49">
        <v>462909.69267985551</v>
      </c>
      <c r="AK277" s="147">
        <v>141.15228312198155</v>
      </c>
      <c r="AL277" s="152">
        <f t="shared" ref="AL277:AM289" si="81">AE277/AJ277-1</f>
        <v>1.447216903444204E-2</v>
      </c>
      <c r="AM277" s="151">
        <f t="shared" si="81"/>
        <v>1.447216903444204E-2</v>
      </c>
    </row>
    <row r="278" spans="2:39" x14ac:dyDescent="0.2">
      <c r="B278" s="178" t="s">
        <v>529</v>
      </c>
      <c r="D278" s="49">
        <v>622715</v>
      </c>
      <c r="E278" s="147">
        <v>137.09997727118258</v>
      </c>
      <c r="G278" s="49">
        <v>635503.54803053255</v>
      </c>
      <c r="H278" s="147">
        <v>139.27292130054479</v>
      </c>
      <c r="J278" s="148">
        <f t="shared" si="73"/>
        <v>-2.0123488012246504E-2</v>
      </c>
      <c r="K278" s="149">
        <f t="shared" si="73"/>
        <v>-1.5602056803799669E-2</v>
      </c>
      <c r="L278" s="148">
        <f t="shared" si="74"/>
        <v>2.4619942151631102E-2</v>
      </c>
      <c r="M278" s="150">
        <f t="shared" si="75"/>
        <v>9.0547645222140982E-3</v>
      </c>
      <c r="N278" s="49">
        <v>638046.20727695292</v>
      </c>
      <c r="P278" s="148">
        <f t="shared" si="76"/>
        <v>2.9242363251603898E-2</v>
      </c>
      <c r="Q278" s="151">
        <v>2.4514957455578079E-2</v>
      </c>
      <c r="R278" s="49">
        <v>640924.65823222254</v>
      </c>
      <c r="S278" s="148">
        <f t="shared" si="77"/>
        <v>2.9242363251603898E-2</v>
      </c>
      <c r="T278" s="151">
        <v>2.4514957455578079E-2</v>
      </c>
      <c r="U278" s="49">
        <v>640924.65823222254</v>
      </c>
      <c r="W278" s="148">
        <f t="shared" si="78"/>
        <v>2.8817669335370333E-2</v>
      </c>
      <c r="X278" s="151">
        <v>2.409221419795804E-2</v>
      </c>
      <c r="Y278" s="49">
        <v>640660.1949601752</v>
      </c>
      <c r="AA278" s="49">
        <v>656769.71041358088</v>
      </c>
      <c r="AB278" s="49">
        <v>640660.1949601752</v>
      </c>
      <c r="AC278" s="148">
        <f t="shared" si="79"/>
        <v>2.8817669335370333E-2</v>
      </c>
      <c r="AD278" s="151">
        <v>2.409221419795804E-2</v>
      </c>
      <c r="AE278" s="49">
        <v>640661</v>
      </c>
      <c r="AF278" s="147">
        <v>140.40319571755003</v>
      </c>
      <c r="AG278" s="152">
        <f t="shared" si="80"/>
        <v>2.8818962125531034E-2</v>
      </c>
      <c r="AH278" s="152">
        <f t="shared" si="80"/>
        <v>2.409350105021324E-2</v>
      </c>
      <c r="AJ278" s="49">
        <v>656769.71041358088</v>
      </c>
      <c r="AK278" s="147">
        <v>143.93347838023018</v>
      </c>
      <c r="AL278" s="152">
        <f t="shared" si="81"/>
        <v>-2.4527182295658756E-2</v>
      </c>
      <c r="AM278" s="151">
        <f t="shared" si="81"/>
        <v>-2.4527182295658645E-2</v>
      </c>
    </row>
    <row r="279" spans="2:39" x14ac:dyDescent="0.2">
      <c r="B279" s="178" t="s">
        <v>530</v>
      </c>
      <c r="D279" s="49">
        <v>363739</v>
      </c>
      <c r="E279" s="147">
        <v>140.27131517885081</v>
      </c>
      <c r="G279" s="49">
        <v>361281.05192256259</v>
      </c>
      <c r="H279" s="147">
        <v>138.93082105122789</v>
      </c>
      <c r="J279" s="148">
        <f t="shared" si="73"/>
        <v>6.8034237177880819E-3</v>
      </c>
      <c r="K279" s="149">
        <f t="shared" si="73"/>
        <v>9.648644681432117E-3</v>
      </c>
      <c r="L279" s="148">
        <f t="shared" si="74"/>
        <v>2.2673663893614693E-2</v>
      </c>
      <c r="M279" s="150">
        <f t="shared" si="75"/>
        <v>9.0547645222140982E-3</v>
      </c>
      <c r="N279" s="49">
        <v>371986.2958309995</v>
      </c>
      <c r="P279" s="148">
        <f t="shared" si="76"/>
        <v>2.6370516275466604E-2</v>
      </c>
      <c r="Q279" s="151">
        <v>2.3478172562873212E-2</v>
      </c>
      <c r="R279" s="49">
        <v>373330.98521952197</v>
      </c>
      <c r="S279" s="148">
        <f t="shared" si="77"/>
        <v>2.6370516275466604E-2</v>
      </c>
      <c r="T279" s="151">
        <v>2.3478172562873212E-2</v>
      </c>
      <c r="U279" s="49">
        <v>373330.98521952197</v>
      </c>
      <c r="W279" s="148">
        <f t="shared" si="78"/>
        <v>2.545907767813449E-2</v>
      </c>
      <c r="X279" s="151">
        <v>2.2569302427567717E-2</v>
      </c>
      <c r="Y279" s="49">
        <v>372999.45945556695</v>
      </c>
      <c r="AA279" s="49">
        <v>373370.77437952458</v>
      </c>
      <c r="AB279" s="49">
        <v>372999.45945556695</v>
      </c>
      <c r="AC279" s="148">
        <f t="shared" si="79"/>
        <v>2.545907767813449E-2</v>
      </c>
      <c r="AD279" s="151">
        <v>2.2569302427567717E-2</v>
      </c>
      <c r="AE279" s="49">
        <v>372999</v>
      </c>
      <c r="AF279" s="147">
        <v>143.43696422915181</v>
      </c>
      <c r="AG279" s="152">
        <f t="shared" si="80"/>
        <v>2.5457814531848477E-2</v>
      </c>
      <c r="AH279" s="152">
        <f t="shared" si="80"/>
        <v>2.2568042840866553E-2</v>
      </c>
      <c r="AJ279" s="49">
        <v>373370.77437952458</v>
      </c>
      <c r="AK279" s="147">
        <v>143.57993026492451</v>
      </c>
      <c r="AL279" s="152">
        <f t="shared" si="81"/>
        <v>-9.9572437114925361E-4</v>
      </c>
      <c r="AM279" s="151">
        <f t="shared" si="81"/>
        <v>-9.9572437114925361E-4</v>
      </c>
    </row>
    <row r="280" spans="2:39" x14ac:dyDescent="0.2">
      <c r="B280" s="178" t="s">
        <v>531</v>
      </c>
      <c r="D280" s="49">
        <v>786992</v>
      </c>
      <c r="E280" s="147">
        <v>135.38083865222129</v>
      </c>
      <c r="G280" s="49">
        <v>778989.19259665406</v>
      </c>
      <c r="H280" s="147">
        <v>133.36711968452008</v>
      </c>
      <c r="J280" s="148">
        <f t="shared" si="73"/>
        <v>1.0273322761602977E-2</v>
      </c>
      <c r="K280" s="149">
        <f t="shared" si="73"/>
        <v>1.5099066190112476E-2</v>
      </c>
      <c r="L280" s="148">
        <f t="shared" si="74"/>
        <v>2.4726902993970068E-2</v>
      </c>
      <c r="M280" s="150">
        <f t="shared" si="75"/>
        <v>9.0547645222140982E-3</v>
      </c>
      <c r="N280" s="49">
        <v>806451.87484103045</v>
      </c>
      <c r="P280" s="148">
        <f t="shared" si="76"/>
        <v>2.8013299454268115E-2</v>
      </c>
      <c r="Q280" s="151">
        <v>2.3126162238310322E-2</v>
      </c>
      <c r="R280" s="49">
        <v>809038.24256411334</v>
      </c>
      <c r="S280" s="148">
        <f t="shared" si="77"/>
        <v>2.8013299454268115E-2</v>
      </c>
      <c r="T280" s="151">
        <v>2.3126162238310322E-2</v>
      </c>
      <c r="U280" s="49">
        <v>809038.24256411334</v>
      </c>
      <c r="W280" s="148">
        <f t="shared" si="78"/>
        <v>2.57130263734624E-2</v>
      </c>
      <c r="X280" s="151">
        <v>2.0836824570680923E-2</v>
      </c>
      <c r="Y280" s="49">
        <v>807227.946051704</v>
      </c>
      <c r="AA280" s="49">
        <v>805056.8844541416</v>
      </c>
      <c r="AB280" s="49">
        <v>807227.946051704</v>
      </c>
      <c r="AC280" s="148">
        <f t="shared" si="79"/>
        <v>2.57130263734624E-2</v>
      </c>
      <c r="AD280" s="151">
        <v>2.0836824570680923E-2</v>
      </c>
      <c r="AE280" s="49">
        <v>807228</v>
      </c>
      <c r="AF280" s="147">
        <v>138.20175467368634</v>
      </c>
      <c r="AG280" s="152">
        <f t="shared" si="80"/>
        <v>2.5713094923455415E-2</v>
      </c>
      <c r="AH280" s="152">
        <f t="shared" si="80"/>
        <v>2.083689279478973E-2</v>
      </c>
      <c r="AJ280" s="49">
        <v>805056.8844541416</v>
      </c>
      <c r="AK280" s="147">
        <v>137.83004807030173</v>
      </c>
      <c r="AL280" s="152">
        <f t="shared" si="81"/>
        <v>2.6968473753634647E-3</v>
      </c>
      <c r="AM280" s="151">
        <f t="shared" si="81"/>
        <v>2.6968473753634647E-3</v>
      </c>
    </row>
    <row r="281" spans="2:39" x14ac:dyDescent="0.2">
      <c r="B281" s="178" t="s">
        <v>532</v>
      </c>
      <c r="D281" s="49">
        <v>606280</v>
      </c>
      <c r="E281" s="147">
        <v>135.10191582040792</v>
      </c>
      <c r="G281" s="49">
        <v>613898.17239296273</v>
      </c>
      <c r="H281" s="147">
        <v>135.96259121090998</v>
      </c>
      <c r="J281" s="148">
        <f t="shared" si="73"/>
        <v>-1.2409504923702963E-2</v>
      </c>
      <c r="K281" s="149">
        <f t="shared" si="73"/>
        <v>-6.3302367425973616E-3</v>
      </c>
      <c r="L281" s="148">
        <f t="shared" si="74"/>
        <v>2.6175235437362998E-2</v>
      </c>
      <c r="M281" s="150">
        <f t="shared" si="75"/>
        <v>9.0547645222140982E-3</v>
      </c>
      <c r="N281" s="49">
        <v>622149.52174096438</v>
      </c>
      <c r="P281" s="148">
        <f t="shared" si="76"/>
        <v>3.0575657759747132E-2</v>
      </c>
      <c r="Q281" s="151">
        <v>2.4270599443488416E-2</v>
      </c>
      <c r="R281" s="49">
        <v>624817.40978657955</v>
      </c>
      <c r="S281" s="148">
        <f t="shared" si="77"/>
        <v>3.0575657759747132E-2</v>
      </c>
      <c r="T281" s="151">
        <v>2.4270599443488416E-2</v>
      </c>
      <c r="U281" s="49">
        <v>624817.40978657955</v>
      </c>
      <c r="W281" s="148">
        <f t="shared" si="78"/>
        <v>2.9484181699485745E-2</v>
      </c>
      <c r="X281" s="151">
        <v>2.3185801029995678E-2</v>
      </c>
      <c r="Y281" s="49">
        <v>624155.6696807642</v>
      </c>
      <c r="AA281" s="49">
        <v>634441.34364861401</v>
      </c>
      <c r="AB281" s="49">
        <v>624155.6696807642</v>
      </c>
      <c r="AC281" s="148">
        <f t="shared" si="79"/>
        <v>2.9484181699485745E-2</v>
      </c>
      <c r="AD281" s="151">
        <v>2.3185801029995678E-2</v>
      </c>
      <c r="AE281" s="49">
        <v>624154</v>
      </c>
      <c r="AF281" s="147">
        <v>138.2339921682215</v>
      </c>
      <c r="AG281" s="152">
        <f t="shared" si="80"/>
        <v>2.9481427723164311E-2</v>
      </c>
      <c r="AH281" s="152">
        <f t="shared" si="80"/>
        <v>2.3183063902491696E-2</v>
      </c>
      <c r="AJ281" s="49">
        <v>634441.34364861401</v>
      </c>
      <c r="AK281" s="147">
        <v>140.51237311483777</v>
      </c>
      <c r="AL281" s="152">
        <f t="shared" si="81"/>
        <v>-1.6214806540589599E-2</v>
      </c>
      <c r="AM281" s="151">
        <f t="shared" si="81"/>
        <v>-1.6214806540589821E-2</v>
      </c>
    </row>
    <row r="282" spans="2:39" x14ac:dyDescent="0.2">
      <c r="B282" s="178" t="s">
        <v>533</v>
      </c>
      <c r="D282" s="49">
        <v>493012</v>
      </c>
      <c r="E282" s="147">
        <v>131.44031474660667</v>
      </c>
      <c r="G282" s="49">
        <v>487521.376705423</v>
      </c>
      <c r="H282" s="147">
        <v>129.37097141734392</v>
      </c>
      <c r="J282" s="148">
        <f t="shared" si="73"/>
        <v>1.1262323165563748E-2</v>
      </c>
      <c r="K282" s="149">
        <f t="shared" si="73"/>
        <v>1.599542236246454E-2</v>
      </c>
      <c r="L282" s="148">
        <f t="shared" si="74"/>
        <v>2.46563960432018E-2</v>
      </c>
      <c r="M282" s="150">
        <f t="shared" si="75"/>
        <v>9.0547645222140982E-3</v>
      </c>
      <c r="N282" s="49">
        <v>505167.89912605099</v>
      </c>
      <c r="P282" s="148">
        <f t="shared" si="76"/>
        <v>2.7308942479566278E-2</v>
      </c>
      <c r="Q282" s="151">
        <v>2.2523138308015112E-2</v>
      </c>
      <c r="R282" s="49">
        <v>506475.63634973596</v>
      </c>
      <c r="S282" s="148">
        <f t="shared" si="77"/>
        <v>2.7308942479566278E-2</v>
      </c>
      <c r="T282" s="151">
        <v>2.2523138308015112E-2</v>
      </c>
      <c r="U282" s="49">
        <v>506475.63634973596</v>
      </c>
      <c r="W282" s="148">
        <f t="shared" si="78"/>
        <v>2.6132554201634184E-2</v>
      </c>
      <c r="X282" s="151">
        <v>2.1352230332740918E-2</v>
      </c>
      <c r="Y282" s="49">
        <v>505895.66281205602</v>
      </c>
      <c r="AA282" s="49">
        <v>503835.54016580805</v>
      </c>
      <c r="AB282" s="49">
        <v>505895.66281205602</v>
      </c>
      <c r="AC282" s="148">
        <f t="shared" si="79"/>
        <v>2.6132554201634184E-2</v>
      </c>
      <c r="AD282" s="151">
        <v>2.1352230332740918E-2</v>
      </c>
      <c r="AE282" s="49">
        <v>505895</v>
      </c>
      <c r="AF282" s="147">
        <v>134.2466827351515</v>
      </c>
      <c r="AG282" s="152">
        <f t="shared" si="80"/>
        <v>2.6131209787997101E-2</v>
      </c>
      <c r="AH282" s="152">
        <f t="shared" si="80"/>
        <v>2.1350892182166348E-2</v>
      </c>
      <c r="AJ282" s="49">
        <v>503835.54016580805</v>
      </c>
      <c r="AK282" s="147">
        <v>133.70017476221929</v>
      </c>
      <c r="AL282" s="152">
        <f t="shared" si="81"/>
        <v>4.0875636393458148E-3</v>
      </c>
      <c r="AM282" s="151">
        <f t="shared" si="81"/>
        <v>4.0875636393455927E-3</v>
      </c>
    </row>
    <row r="283" spans="2:39" x14ac:dyDescent="0.2">
      <c r="B283" s="178" t="s">
        <v>534</v>
      </c>
      <c r="D283" s="49">
        <v>619694</v>
      </c>
      <c r="E283" s="147">
        <v>125.9862170663023</v>
      </c>
      <c r="G283" s="49">
        <v>627377.77520254045</v>
      </c>
      <c r="H283" s="147">
        <v>126.45534256099349</v>
      </c>
      <c r="J283" s="148">
        <f t="shared" si="73"/>
        <v>-1.2247445647974753E-2</v>
      </c>
      <c r="K283" s="149">
        <f t="shared" si="73"/>
        <v>-3.7098115839978574E-3</v>
      </c>
      <c r="L283" s="148">
        <f t="shared" si="74"/>
        <v>2.8642881897384953E-2</v>
      </c>
      <c r="M283" s="150">
        <f t="shared" si="75"/>
        <v>9.0547645222140982E-3</v>
      </c>
      <c r="N283" s="49">
        <v>637443.82205451804</v>
      </c>
      <c r="P283" s="148">
        <f t="shared" si="76"/>
        <v>3.2724685332186532E-2</v>
      </c>
      <c r="Q283" s="151">
        <v>2.3874828578884344E-2</v>
      </c>
      <c r="R283" s="49">
        <v>639973.29115224397</v>
      </c>
      <c r="S283" s="148">
        <f t="shared" si="77"/>
        <v>3.2724685332186532E-2</v>
      </c>
      <c r="T283" s="151">
        <v>2.3874828578884344E-2</v>
      </c>
      <c r="U283" s="49">
        <v>639973.29115224397</v>
      </c>
      <c r="W283" s="148">
        <f t="shared" si="78"/>
        <v>3.1059577674312999E-2</v>
      </c>
      <c r="X283" s="151">
        <v>2.2223989936228872E-2</v>
      </c>
      <c r="Y283" s="49">
        <v>638941.43392730574</v>
      </c>
      <c r="AA283" s="49">
        <v>648372.0209220493</v>
      </c>
      <c r="AB283" s="49">
        <v>638941.43392730574</v>
      </c>
      <c r="AC283" s="148">
        <f t="shared" si="79"/>
        <v>3.1059577674312999E-2</v>
      </c>
      <c r="AD283" s="151">
        <v>2.2223989936228872E-2</v>
      </c>
      <c r="AE283" s="49">
        <v>638940</v>
      </c>
      <c r="AF283" s="147">
        <v>128.78584446163532</v>
      </c>
      <c r="AG283" s="152">
        <f t="shared" si="80"/>
        <v>3.105726374630069E-2</v>
      </c>
      <c r="AH283" s="152">
        <f t="shared" si="80"/>
        <v>2.22216958372492E-2</v>
      </c>
      <c r="AJ283" s="49">
        <v>648372.0209220493</v>
      </c>
      <c r="AK283" s="147">
        <v>130.6869788082499</v>
      </c>
      <c r="AL283" s="152">
        <f t="shared" si="81"/>
        <v>-1.4547236181838952E-2</v>
      </c>
      <c r="AM283" s="151">
        <f t="shared" si="81"/>
        <v>-1.4547236181838841E-2</v>
      </c>
    </row>
    <row r="284" spans="2:39" x14ac:dyDescent="0.2">
      <c r="B284" s="178" t="s">
        <v>535</v>
      </c>
      <c r="D284" s="49">
        <v>611065</v>
      </c>
      <c r="E284" s="147">
        <v>134.70927925724766</v>
      </c>
      <c r="G284" s="49">
        <v>587035.00466079591</v>
      </c>
      <c r="H284" s="147">
        <v>128.44116835197443</v>
      </c>
      <c r="J284" s="148">
        <f t="shared" si="73"/>
        <v>4.0934518637588235E-2</v>
      </c>
      <c r="K284" s="149">
        <f t="shared" si="73"/>
        <v>4.8801416132375763E-2</v>
      </c>
      <c r="L284" s="148">
        <f t="shared" si="74"/>
        <v>2.7563010001551591E-2</v>
      </c>
      <c r="M284" s="150">
        <f t="shared" si="75"/>
        <v>9.0547645222140982E-3</v>
      </c>
      <c r="N284" s="49">
        <v>627907.79070659808</v>
      </c>
      <c r="P284" s="148">
        <f t="shared" si="76"/>
        <v>2.9137814258982209E-2</v>
      </c>
      <c r="Q284" s="151">
        <v>2.1418410405924293E-2</v>
      </c>
      <c r="R284" s="49">
        <v>628870.09847016493</v>
      </c>
      <c r="S284" s="148">
        <f t="shared" si="77"/>
        <v>2.9137814258982209E-2</v>
      </c>
      <c r="T284" s="151">
        <v>2.1418410405924293E-2</v>
      </c>
      <c r="U284" s="49">
        <v>628870.09847016493</v>
      </c>
      <c r="W284" s="148">
        <f t="shared" si="78"/>
        <v>2.5505557569096116E-2</v>
      </c>
      <c r="X284" s="151">
        <v>1.7813398712673845E-2</v>
      </c>
      <c r="Y284" s="49">
        <v>626650.55353595968</v>
      </c>
      <c r="AA284" s="49">
        <v>606679.24075096205</v>
      </c>
      <c r="AB284" s="49">
        <v>626650.55353595968</v>
      </c>
      <c r="AC284" s="148">
        <f t="shared" si="79"/>
        <v>2.5505557569096116E-2</v>
      </c>
      <c r="AD284" s="151">
        <v>1.7813398712673845E-2</v>
      </c>
      <c r="AE284" s="49">
        <v>626652</v>
      </c>
      <c r="AF284" s="147">
        <v>137.10922584013451</v>
      </c>
      <c r="AG284" s="152">
        <f t="shared" si="80"/>
        <v>2.5507924688862982E-2</v>
      </c>
      <c r="AH284" s="152">
        <f t="shared" si="80"/>
        <v>1.7815748077040672E-2</v>
      </c>
      <c r="AJ284" s="49">
        <v>606679.24075096205</v>
      </c>
      <c r="AK284" s="147">
        <v>132.73925724747545</v>
      </c>
      <c r="AL284" s="152">
        <f t="shared" si="81"/>
        <v>3.2921448283470545E-2</v>
      </c>
      <c r="AM284" s="151">
        <f t="shared" si="81"/>
        <v>3.2921448283470545E-2</v>
      </c>
    </row>
    <row r="285" spans="2:39" x14ac:dyDescent="0.2">
      <c r="B285" s="178" t="s">
        <v>489</v>
      </c>
      <c r="D285" s="49">
        <v>1276169</v>
      </c>
      <c r="E285" s="147">
        <v>131.05900960672221</v>
      </c>
      <c r="G285" s="49">
        <v>1332842.9488881065</v>
      </c>
      <c r="H285" s="147">
        <v>135.29575778757692</v>
      </c>
      <c r="J285" s="148">
        <f t="shared" si="73"/>
        <v>-4.2521100430763736E-2</v>
      </c>
      <c r="K285" s="149">
        <f t="shared" si="73"/>
        <v>-3.1314715628458001E-2</v>
      </c>
      <c r="L285" s="148">
        <f t="shared" si="74"/>
        <v>3.1822482062141333E-2</v>
      </c>
      <c r="M285" s="150">
        <f t="shared" si="75"/>
        <v>9.0547645222140982E-3</v>
      </c>
      <c r="N285" s="49">
        <v>1316779.8651107608</v>
      </c>
      <c r="P285" s="148">
        <f t="shared" si="76"/>
        <v>3.7539930613924355E-2</v>
      </c>
      <c r="Q285" s="151">
        <v>2.5536990239166224E-2</v>
      </c>
      <c r="R285" s="49">
        <v>1324076.2957116412</v>
      </c>
      <c r="S285" s="148">
        <f t="shared" si="77"/>
        <v>3.7539930613924355E-2</v>
      </c>
      <c r="T285" s="151">
        <v>2.5536990239166224E-2</v>
      </c>
      <c r="U285" s="49">
        <v>1324076.2957116412</v>
      </c>
      <c r="W285" s="148">
        <f t="shared" si="78"/>
        <v>3.7468871550270233E-2</v>
      </c>
      <c r="X285" s="151">
        <v>2.5466753233226669E-2</v>
      </c>
      <c r="Y285" s="49">
        <v>1323985.6123374368</v>
      </c>
      <c r="AA285" s="49">
        <v>1377444.5166842213</v>
      </c>
      <c r="AB285" s="49">
        <v>1323985.6123374368</v>
      </c>
      <c r="AC285" s="148">
        <f t="shared" si="79"/>
        <v>3.7468871550270233E-2</v>
      </c>
      <c r="AD285" s="151">
        <v>2.5466753233226669E-2</v>
      </c>
      <c r="AE285" s="49">
        <v>1323987</v>
      </c>
      <c r="AF285" s="147">
        <v>134.39679792381804</v>
      </c>
      <c r="AG285" s="152">
        <f t="shared" si="80"/>
        <v>3.746995891609961E-2</v>
      </c>
      <c r="AH285" s="152">
        <f t="shared" si="80"/>
        <v>2.5467828019697158E-2</v>
      </c>
      <c r="AJ285" s="49">
        <v>1377444.5166842213</v>
      </c>
      <c r="AK285" s="147">
        <v>139.82322512236186</v>
      </c>
      <c r="AL285" s="152">
        <f t="shared" si="81"/>
        <v>-3.8809197783809091E-2</v>
      </c>
      <c r="AM285" s="151">
        <f t="shared" si="81"/>
        <v>-3.8809197783809202E-2</v>
      </c>
    </row>
    <row r="286" spans="2:39" x14ac:dyDescent="0.2">
      <c r="B286" s="178" t="s">
        <v>536</v>
      </c>
      <c r="D286" s="49">
        <v>614805</v>
      </c>
      <c r="E286" s="147">
        <v>127.21106431654881</v>
      </c>
      <c r="G286" s="49">
        <v>633840.2877599058</v>
      </c>
      <c r="H286" s="147">
        <v>130.09562711305193</v>
      </c>
      <c r="J286" s="148">
        <f t="shared" si="73"/>
        <v>-3.003167852769284E-2</v>
      </c>
      <c r="K286" s="149">
        <f t="shared" si="73"/>
        <v>-2.2172634549787462E-2</v>
      </c>
      <c r="L286" s="148">
        <f t="shared" si="74"/>
        <v>2.8146400131245253E-2</v>
      </c>
      <c r="M286" s="150">
        <f t="shared" si="75"/>
        <v>9.0547645222140982E-3</v>
      </c>
      <c r="N286" s="49">
        <v>632109.54753269022</v>
      </c>
      <c r="P286" s="148">
        <f t="shared" si="76"/>
        <v>3.3175502664633649E-2</v>
      </c>
      <c r="Q286" s="151">
        <v>2.4871611815150851E-2</v>
      </c>
      <c r="R286" s="49">
        <v>635201.46491573006</v>
      </c>
      <c r="S286" s="148">
        <f t="shared" si="77"/>
        <v>3.3175502664633649E-2</v>
      </c>
      <c r="T286" s="151">
        <v>2.4871611815150851E-2</v>
      </c>
      <c r="U286" s="49">
        <v>635201.46491573006</v>
      </c>
      <c r="W286" s="148">
        <f t="shared" si="78"/>
        <v>3.3175502664633649E-2</v>
      </c>
      <c r="X286" s="151">
        <v>2.4871611815150851E-2</v>
      </c>
      <c r="Y286" s="49">
        <v>635201.46491573006</v>
      </c>
      <c r="AA286" s="49">
        <v>655050.79166062106</v>
      </c>
      <c r="AB286" s="49">
        <v>635201.46491573006</v>
      </c>
      <c r="AC286" s="148">
        <f t="shared" si="79"/>
        <v>3.3175502664633649E-2</v>
      </c>
      <c r="AD286" s="151">
        <v>2.4871611815150851E-2</v>
      </c>
      <c r="AE286" s="49">
        <v>635202</v>
      </c>
      <c r="AF286" s="147">
        <v>130.37511835279096</v>
      </c>
      <c r="AG286" s="152">
        <f t="shared" si="80"/>
        <v>3.3176372996315928E-2</v>
      </c>
      <c r="AH286" s="152">
        <f t="shared" si="80"/>
        <v>2.4872475151758833E-2</v>
      </c>
      <c r="AJ286" s="49">
        <v>655050.79166062106</v>
      </c>
      <c r="AK286" s="147">
        <v>134.44907996171753</v>
      </c>
      <c r="AL286" s="152">
        <f t="shared" si="81"/>
        <v>-3.030114903044745E-2</v>
      </c>
      <c r="AM286" s="151">
        <f t="shared" si="81"/>
        <v>-3.0301149030447561E-2</v>
      </c>
    </row>
    <row r="287" spans="2:39" x14ac:dyDescent="0.2">
      <c r="B287" s="178" t="s">
        <v>537</v>
      </c>
      <c r="D287" s="49">
        <v>484340</v>
      </c>
      <c r="E287" s="147">
        <v>125.19114205538548</v>
      </c>
      <c r="G287" s="49">
        <v>488071.18757199391</v>
      </c>
      <c r="H287" s="147">
        <v>125.28656648717849</v>
      </c>
      <c r="J287" s="148">
        <f t="shared" si="73"/>
        <v>-7.6447609836496344E-3</v>
      </c>
      <c r="K287" s="149">
        <f t="shared" si="73"/>
        <v>-7.6164934891698177E-4</v>
      </c>
      <c r="L287" s="148">
        <f t="shared" si="74"/>
        <v>2.6957897609206194E-2</v>
      </c>
      <c r="M287" s="150">
        <f t="shared" si="75"/>
        <v>9.0547645222140982E-3</v>
      </c>
      <c r="N287" s="49">
        <v>497396.78812804294</v>
      </c>
      <c r="P287" s="148">
        <f t="shared" si="76"/>
        <v>3.0461935454286326E-2</v>
      </c>
      <c r="Q287" s="151">
        <v>2.3363744584757651E-2</v>
      </c>
      <c r="R287" s="49">
        <v>499093.93381792901</v>
      </c>
      <c r="S287" s="148">
        <f t="shared" si="77"/>
        <v>3.0461935454286326E-2</v>
      </c>
      <c r="T287" s="151">
        <v>2.3363744584757651E-2</v>
      </c>
      <c r="U287" s="49">
        <v>499093.93381792901</v>
      </c>
      <c r="W287" s="148">
        <f t="shared" si="78"/>
        <v>3.0461935454286326E-2</v>
      </c>
      <c r="X287" s="151">
        <v>2.3363744584757651E-2</v>
      </c>
      <c r="Y287" s="49">
        <v>499093.93381792901</v>
      </c>
      <c r="AA287" s="49">
        <v>504403.74961914483</v>
      </c>
      <c r="AB287" s="49">
        <v>499093.93381792901</v>
      </c>
      <c r="AC287" s="148">
        <f t="shared" si="79"/>
        <v>3.0461935454286326E-2</v>
      </c>
      <c r="AD287" s="151">
        <v>2.3363744584757651E-2</v>
      </c>
      <c r="AE287" s="49">
        <v>499094</v>
      </c>
      <c r="AF287" s="147">
        <v>128.11609291140195</v>
      </c>
      <c r="AG287" s="152">
        <f t="shared" si="80"/>
        <v>3.0462072098112802E-2</v>
      </c>
      <c r="AH287" s="152">
        <f t="shared" si="80"/>
        <v>2.3363880287332606E-2</v>
      </c>
      <c r="AJ287" s="49">
        <v>504403.74961914483</v>
      </c>
      <c r="AK287" s="147">
        <v>129.47909141577719</v>
      </c>
      <c r="AL287" s="152">
        <f t="shared" si="81"/>
        <v>-1.0526784591022631E-2</v>
      </c>
      <c r="AM287" s="151">
        <f t="shared" si="81"/>
        <v>-1.0526784591022853E-2</v>
      </c>
    </row>
    <row r="288" spans="2:39" x14ac:dyDescent="0.2">
      <c r="B288" s="178" t="s">
        <v>491</v>
      </c>
      <c r="D288" s="49">
        <v>373298</v>
      </c>
      <c r="E288" s="147">
        <v>129.11719965445403</v>
      </c>
      <c r="G288" s="49">
        <v>378391.19468606199</v>
      </c>
      <c r="H288" s="147">
        <v>130.09439204112729</v>
      </c>
      <c r="J288" s="148">
        <f t="shared" si="73"/>
        <v>-1.3460130038933982E-2</v>
      </c>
      <c r="K288" s="149">
        <f t="shared" si="73"/>
        <v>-7.5114105330869041E-3</v>
      </c>
      <c r="L288" s="148">
        <f t="shared" si="74"/>
        <v>2.6041667097217003E-2</v>
      </c>
      <c r="M288" s="150">
        <f t="shared" si="75"/>
        <v>9.0547645222140982E-3</v>
      </c>
      <c r="N288" s="49">
        <v>383019.30224405689</v>
      </c>
      <c r="P288" s="148">
        <f t="shared" si="76"/>
        <v>3.0029332878641624E-2</v>
      </c>
      <c r="Q288" s="151">
        <v>2.3855603881534737E-2</v>
      </c>
      <c r="R288" s="49">
        <v>384507.88990493113</v>
      </c>
      <c r="S288" s="148">
        <f t="shared" si="77"/>
        <v>3.0029332878641624E-2</v>
      </c>
      <c r="T288" s="151">
        <v>2.3855603881534737E-2</v>
      </c>
      <c r="U288" s="49">
        <v>384507.88990493113</v>
      </c>
      <c r="W288" s="148">
        <f t="shared" si="78"/>
        <v>3.0029332878641624E-2</v>
      </c>
      <c r="X288" s="151">
        <v>2.3855603881534737E-2</v>
      </c>
      <c r="Y288" s="49">
        <v>384507.88990493113</v>
      </c>
      <c r="AA288" s="49">
        <v>391053.48212009348</v>
      </c>
      <c r="AB288" s="49">
        <v>384507.88990493113</v>
      </c>
      <c r="AC288" s="148">
        <f t="shared" si="79"/>
        <v>3.0029332878641624E-2</v>
      </c>
      <c r="AD288" s="151">
        <v>2.3855603881534737E-2</v>
      </c>
      <c r="AE288" s="49">
        <v>384509</v>
      </c>
      <c r="AF288" s="147">
        <v>132.19775008465436</v>
      </c>
      <c r="AG288" s="152">
        <f t="shared" si="80"/>
        <v>3.0032306629020233E-2</v>
      </c>
      <c r="AH288" s="152">
        <f t="shared" si="80"/>
        <v>2.3858559808023649E-2</v>
      </c>
      <c r="AJ288" s="49">
        <v>391053.48212009348</v>
      </c>
      <c r="AK288" s="147">
        <v>134.44780355998421</v>
      </c>
      <c r="AL288" s="152">
        <f t="shared" si="81"/>
        <v>-1.6735516800956751E-2</v>
      </c>
      <c r="AM288" s="151">
        <f t="shared" si="81"/>
        <v>-1.6735516800956751E-2</v>
      </c>
    </row>
    <row r="289" spans="2:39" x14ac:dyDescent="0.2">
      <c r="B289" s="178" t="s">
        <v>538</v>
      </c>
      <c r="D289" s="49">
        <v>452176</v>
      </c>
      <c r="E289" s="147">
        <v>135.02016160241669</v>
      </c>
      <c r="G289" s="49">
        <v>438827.55396629666</v>
      </c>
      <c r="H289" s="147">
        <v>130.14037119502964</v>
      </c>
      <c r="J289" s="148">
        <f t="shared" si="73"/>
        <v>3.0418431826020997E-2</v>
      </c>
      <c r="K289" s="149">
        <f t="shared" si="73"/>
        <v>3.7496361525465094E-2</v>
      </c>
      <c r="L289" s="148">
        <f t="shared" si="74"/>
        <v>2.6892480832466203E-2</v>
      </c>
      <c r="M289" s="150">
        <f t="shared" si="75"/>
        <v>9.0547645222140982E-3</v>
      </c>
      <c r="N289" s="49">
        <v>464336.13441290124</v>
      </c>
      <c r="P289" s="148">
        <f t="shared" si="76"/>
        <v>2.8617292510103809E-2</v>
      </c>
      <c r="R289" s="49">
        <v>465116.0528580487</v>
      </c>
      <c r="S289" s="148">
        <f t="shared" si="77"/>
        <v>2.8617292510103809E-2</v>
      </c>
      <c r="T289" s="46"/>
      <c r="U289" s="49">
        <v>465116.0528580487</v>
      </c>
      <c r="W289" s="148">
        <f t="shared" si="78"/>
        <v>2.5009792730014579E-2</v>
      </c>
      <c r="X289" s="46"/>
      <c r="Y289" s="49">
        <v>463484.82803748705</v>
      </c>
      <c r="AA289" s="49">
        <v>453512.25250137824</v>
      </c>
      <c r="AB289" s="49">
        <v>463484.82803748705</v>
      </c>
      <c r="AC289" s="148">
        <f t="shared" si="79"/>
        <v>2.5009792730014579E-2</v>
      </c>
      <c r="AD289" s="46"/>
      <c r="AE289" s="49">
        <v>463485</v>
      </c>
      <c r="AF289" s="147">
        <v>137.4528773276642</v>
      </c>
      <c r="AG289" s="152">
        <f t="shared" si="80"/>
        <v>2.501017302997055E-2</v>
      </c>
      <c r="AH289" s="152">
        <f t="shared" si="80"/>
        <v>1.8017425667219422E-2</v>
      </c>
      <c r="AJ289" s="49">
        <v>453512.25250137824</v>
      </c>
      <c r="AK289" s="147">
        <v>134.49532133653648</v>
      </c>
      <c r="AL289" s="152">
        <f t="shared" si="81"/>
        <v>2.1990028810944695E-2</v>
      </c>
      <c r="AM289" s="151">
        <f t="shared" si="81"/>
        <v>2.1990028810944917E-2</v>
      </c>
    </row>
    <row r="290" spans="2:39" x14ac:dyDescent="0.2">
      <c r="B290" s="178"/>
      <c r="D290" s="1"/>
      <c r="E290" s="154"/>
      <c r="G290" s="1"/>
      <c r="H290" s="154"/>
      <c r="N290" s="1"/>
      <c r="P290" s="47"/>
      <c r="R290" s="1"/>
      <c r="T290" s="46"/>
      <c r="U290" s="1"/>
      <c r="W290" s="47"/>
      <c r="X290" s="46"/>
      <c r="Y290" s="1"/>
      <c r="AA290" s="1"/>
      <c r="AB290" s="1"/>
      <c r="AC290" s="47"/>
      <c r="AD290" s="46"/>
      <c r="AE290" s="1"/>
      <c r="AF290" s="154"/>
      <c r="AJ290" s="1"/>
      <c r="AK290" s="154"/>
    </row>
    <row r="291" spans="2:39" x14ac:dyDescent="0.2">
      <c r="B291" s="178" t="s">
        <v>12</v>
      </c>
      <c r="D291" s="153">
        <f>SUM(D277:D289)</f>
        <v>7763415</v>
      </c>
      <c r="E291" s="154">
        <v>132.499095082899</v>
      </c>
      <c r="G291" s="153">
        <f>SUM(G277:G289)</f>
        <v>7811499.9999999944</v>
      </c>
      <c r="H291" s="154">
        <v>132.40093081210449</v>
      </c>
      <c r="J291" s="148">
        <f>D291/G291-1</f>
        <v>-6.155667925493713E-3</v>
      </c>
      <c r="K291" s="149">
        <f>E291/H291-1</f>
        <v>7.4141677246841731E-4</v>
      </c>
      <c r="L291" s="148">
        <f>N291/$D291-1</f>
        <v>2.6896325007306432E-2</v>
      </c>
      <c r="M291" s="150">
        <f>M$219</f>
        <v>9.0547645222140982E-3</v>
      </c>
      <c r="N291" s="153">
        <f>SUM(N277:N289)</f>
        <v>7972222.3330065971</v>
      </c>
      <c r="P291" s="148">
        <f>R291/$D291-1</f>
        <v>3.0701785574937857E-2</v>
      </c>
      <c r="Q291" s="151">
        <v>2.359821476802737E-2</v>
      </c>
      <c r="R291" s="153">
        <f>SUM(R277:R289)</f>
        <v>8001765.7026592558</v>
      </c>
      <c r="S291" s="148">
        <f>U291/$D291-1</f>
        <v>3.0706920885443356E-2</v>
      </c>
      <c r="T291" s="151">
        <v>2.3603314686101884E-2</v>
      </c>
      <c r="U291" s="153">
        <f>SUM(U277:U289)</f>
        <v>8001805.5702058645</v>
      </c>
      <c r="W291" s="148">
        <f>Y291/$D291-1</f>
        <v>2.9497011577330312E-2</v>
      </c>
      <c r="X291" s="151">
        <v>2.2401744042537919E-2</v>
      </c>
      <c r="Y291" s="153">
        <f>SUM(Y277:Y289)</f>
        <v>7992412.5421346202</v>
      </c>
      <c r="AA291" s="153">
        <f>SUM(AA277:AA289)</f>
        <v>8072899.9999999944</v>
      </c>
      <c r="AB291" s="153">
        <f>SUM(AB277:AB289)</f>
        <v>7992412.5421346202</v>
      </c>
      <c r="AC291" s="148">
        <f>AB291/$D291-1</f>
        <v>2.9497011577330312E-2</v>
      </c>
      <c r="AD291" s="151">
        <v>2.2401744042537919E-2</v>
      </c>
      <c r="AE291" s="153">
        <f>SUM(AE277:AE289)</f>
        <v>7992415</v>
      </c>
      <c r="AF291" s="154">
        <v>135.46734755637544</v>
      </c>
      <c r="AG291" s="152">
        <f t="shared" ref="AG291:AH291" si="82">AE291/D291 - 1</f>
        <v>2.9497328173233139E-2</v>
      </c>
      <c r="AH291" s="152">
        <f t="shared" si="82"/>
        <v>2.2402058456469698E-2</v>
      </c>
      <c r="AJ291" s="153">
        <f>SUM(AJ277:AJ289)</f>
        <v>8072899.9999999944</v>
      </c>
      <c r="AK291" s="154">
        <v>136.83152715266445</v>
      </c>
      <c r="AL291" s="152">
        <f t="shared" ref="AL291:AM291" si="83">AE291/AJ291-1</f>
        <v>-9.9697754214711498E-3</v>
      </c>
      <c r="AM291" s="151">
        <f t="shared" si="83"/>
        <v>-9.9697754214712608E-3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8" customWidth="1"/>
    <col min="6" max="6" width="4.7109375" style="1" customWidth="1"/>
    <col min="7" max="7" width="12.28515625" style="10" customWidth="1"/>
    <col min="8" max="8" width="12.28515625" style="68" customWidth="1"/>
    <col min="9" max="9" width="3.140625" style="140" customWidth="1"/>
    <col min="10" max="10" width="11.140625" style="47" customWidth="1"/>
    <col min="11" max="11" width="11.140625" style="112" customWidth="1"/>
    <col min="12" max="12" width="13.42578125" style="47" bestFit="1" customWidth="1"/>
    <col min="13" max="13" width="13.42578125" style="48" bestFit="1" customWidth="1"/>
    <col min="14" max="14" width="12.140625" style="48" bestFit="1" customWidth="1"/>
    <col min="15" max="15" width="10.5703125" style="46" customWidth="1"/>
    <col min="16" max="17" width="13.85546875" style="46" customWidth="1"/>
    <col min="18" max="18" width="12" style="46" customWidth="1"/>
    <col min="19" max="19" width="13" style="47" bestFit="1" customWidth="1"/>
    <col min="20" max="20" width="13" style="48" bestFit="1" customWidth="1"/>
    <col min="21" max="21" width="12.5703125" style="112" customWidth="1"/>
    <col min="22" max="22" width="10.5703125" style="47" customWidth="1"/>
    <col min="23" max="24" width="13" style="48" bestFit="1" customWidth="1"/>
    <col min="25" max="25" width="12" style="132" customWidth="1"/>
    <col min="26" max="28" width="12" style="48" customWidth="1"/>
    <col min="29" max="29" width="13" style="48" bestFit="1" customWidth="1"/>
    <col min="30" max="30" width="13" style="112" bestFit="1" customWidth="1"/>
    <col min="31" max="31" width="13.28515625" style="57" customWidth="1"/>
    <col min="32" max="34" width="11.140625" style="57" customWidth="1"/>
    <col min="35" max="35" width="5.7109375" style="57" customWidth="1"/>
    <col min="36" max="36" width="12.85546875" style="57" customWidth="1"/>
    <col min="37" max="38" width="11.140625" style="57" customWidth="1"/>
    <col min="39" max="39" width="11.140625" style="46" customWidth="1"/>
    <col min="40" max="16384" width="9.140625" style="1"/>
  </cols>
  <sheetData>
    <row r="1" spans="1:39" x14ac:dyDescent="0.2">
      <c r="A1" s="159" t="s">
        <v>545</v>
      </c>
      <c r="D1" s="53" t="s">
        <v>57</v>
      </c>
      <c r="E1" s="62"/>
      <c r="G1" s="76" t="s">
        <v>58</v>
      </c>
      <c r="H1" s="69"/>
      <c r="I1" s="139"/>
      <c r="J1" s="118"/>
      <c r="K1" s="104">
        <f>MIN(K9:K217)</f>
        <v>-4.3445869597551812E-2</v>
      </c>
      <c r="L1" s="95"/>
      <c r="M1" s="17"/>
      <c r="N1" s="104"/>
      <c r="O1" s="4"/>
      <c r="P1" s="5"/>
      <c r="Q1" s="5"/>
      <c r="R1" s="138"/>
      <c r="S1" s="113"/>
      <c r="T1" s="134"/>
      <c r="U1" s="103"/>
      <c r="V1" s="118"/>
      <c r="W1" s="122"/>
      <c r="X1" s="122"/>
      <c r="Y1" s="127"/>
      <c r="Z1" s="122"/>
      <c r="AA1" s="122"/>
      <c r="AB1" s="122"/>
      <c r="AC1" s="122"/>
      <c r="AD1" s="133"/>
      <c r="AE1" s="6"/>
      <c r="AF1" s="7"/>
      <c r="AG1" s="7"/>
      <c r="AH1" s="7"/>
      <c r="AI1" s="7"/>
      <c r="AJ1" s="7" t="s">
        <v>1</v>
      </c>
      <c r="AK1" s="8">
        <f>MIN(AL9:AL217)</f>
        <v>-4.9401769825966668E-2</v>
      </c>
      <c r="AL1" s="7" t="s">
        <v>485</v>
      </c>
      <c r="AM1" s="9">
        <f>COUNTIF(AM9:AM217,"&lt;-10%")</f>
        <v>0</v>
      </c>
    </row>
    <row r="2" spans="1:39" s="10" customFormat="1" x14ac:dyDescent="0.2">
      <c r="A2" s="160" t="s">
        <v>547</v>
      </c>
      <c r="D2" s="12"/>
      <c r="E2" s="62"/>
      <c r="G2" s="77"/>
      <c r="H2" s="70"/>
      <c r="I2" s="140"/>
      <c r="J2" s="118"/>
      <c r="K2" s="119"/>
      <c r="L2" s="96"/>
      <c r="M2" s="90"/>
      <c r="N2" s="119"/>
      <c r="O2" s="16"/>
      <c r="P2" s="17"/>
      <c r="Q2" s="17"/>
      <c r="R2" s="145"/>
      <c r="S2" s="95"/>
      <c r="T2" s="17"/>
      <c r="U2" s="104"/>
      <c r="V2" s="123"/>
      <c r="W2" s="17"/>
      <c r="X2" s="17"/>
      <c r="Y2" s="128"/>
      <c r="Z2" s="146"/>
      <c r="AA2" s="17"/>
      <c r="AB2" s="17"/>
      <c r="AC2" s="17"/>
      <c r="AD2" s="104"/>
      <c r="AE2" s="18"/>
      <c r="AF2" s="19"/>
      <c r="AG2" s="19"/>
      <c r="AH2" s="19"/>
      <c r="AI2" s="19"/>
      <c r="AJ2" s="7" t="s">
        <v>543</v>
      </c>
      <c r="AK2" s="8">
        <f>MAX(AL9:AL217)</f>
        <v>0.20054547667298639</v>
      </c>
      <c r="AL2" s="59" t="s">
        <v>2</v>
      </c>
      <c r="AM2" s="9">
        <f>COUNTIF(AM9:AM217,"&lt;-5%")</f>
        <v>0</v>
      </c>
    </row>
    <row r="3" spans="1:39" s="10" customFormat="1" x14ac:dyDescent="0.2">
      <c r="A3" s="201" t="s">
        <v>554</v>
      </c>
      <c r="B3" s="11"/>
      <c r="D3" s="20"/>
      <c r="E3" s="63"/>
      <c r="F3" s="13"/>
      <c r="G3" s="78"/>
      <c r="H3" s="71"/>
      <c r="I3" s="139"/>
      <c r="J3" s="97"/>
      <c r="K3" s="120"/>
      <c r="L3" s="97"/>
      <c r="M3" s="23"/>
      <c r="N3" s="120"/>
      <c r="O3" s="23"/>
      <c r="P3" s="24"/>
      <c r="Q3" s="24"/>
      <c r="R3" s="24"/>
      <c r="S3" s="114"/>
      <c r="T3" s="135"/>
      <c r="U3" s="105"/>
      <c r="V3" s="97"/>
      <c r="W3" s="24"/>
      <c r="X3" s="24"/>
      <c r="Y3" s="129"/>
      <c r="Z3" s="24"/>
      <c r="AA3" s="24"/>
      <c r="AB3" s="24"/>
      <c r="AC3" s="24"/>
      <c r="AD3" s="106"/>
      <c r="AE3" s="25"/>
      <c r="AF3" s="22"/>
      <c r="AG3" s="22"/>
      <c r="AH3" s="22"/>
      <c r="AI3" s="22"/>
      <c r="AJ3" s="25"/>
      <c r="AK3" s="25"/>
      <c r="AL3" s="25"/>
      <c r="AM3" s="26"/>
    </row>
    <row r="4" spans="1:39" s="10" customFormat="1" x14ac:dyDescent="0.2">
      <c r="B4" s="11"/>
      <c r="D4" s="20"/>
      <c r="E4" s="63"/>
      <c r="F4" s="13"/>
      <c r="G4" s="78"/>
      <c r="H4" s="71"/>
      <c r="I4" s="139"/>
      <c r="J4" s="97"/>
      <c r="K4" s="120"/>
      <c r="L4" s="97"/>
      <c r="M4" s="23"/>
      <c r="N4" s="137">
        <f>AJ5-N5</f>
        <v>72086.981782811694</v>
      </c>
      <c r="O4" s="23"/>
      <c r="P4" s="24"/>
      <c r="Q4" s="24"/>
      <c r="R4" s="137">
        <f>AJ5-R5</f>
        <v>72086.981782811694</v>
      </c>
      <c r="S4" s="115"/>
      <c r="T4" s="24"/>
      <c r="U4" s="137">
        <f>AJ5-U5</f>
        <v>72086.981782811694</v>
      </c>
      <c r="V4" s="97"/>
      <c r="W4" s="24"/>
      <c r="X4" s="24"/>
      <c r="Y4" s="137">
        <f>AJ5-Y5</f>
        <v>84201.280637978576</v>
      </c>
      <c r="Z4" s="24"/>
      <c r="AA4" s="24"/>
      <c r="AB4" s="26">
        <f>AJ5-AB5</f>
        <v>84201.280637978576</v>
      </c>
      <c r="AC4" s="24"/>
      <c r="AD4" s="106"/>
      <c r="AE4" s="25">
        <f>AJ5-AE5</f>
        <v>84199.999999998137</v>
      </c>
      <c r="AF4" s="22"/>
      <c r="AG4" s="22"/>
      <c r="AH4" s="22"/>
      <c r="AI4" s="22"/>
      <c r="AJ4" s="25"/>
      <c r="AK4" s="25"/>
      <c r="AL4" s="25"/>
      <c r="AM4" s="26"/>
    </row>
    <row r="5" spans="1:39" s="27" customFormat="1" x14ac:dyDescent="0.2">
      <c r="B5" s="193" t="s">
        <v>62</v>
      </c>
      <c r="D5" s="29">
        <f>+D219</f>
        <v>7999732</v>
      </c>
      <c r="E5" s="64">
        <f>E219</f>
        <v>135.59136696503603</v>
      </c>
      <c r="F5" s="30"/>
      <c r="G5" s="79">
        <f t="shared" ref="G5:H5" si="0">G219</f>
        <v>8072900.0000000047</v>
      </c>
      <c r="H5" s="72">
        <f t="shared" si="0"/>
        <v>135.9020573238621</v>
      </c>
      <c r="I5" s="141"/>
      <c r="J5" s="116">
        <f>+J219</f>
        <v>-9.0634096792979735E-3</v>
      </c>
      <c r="K5" s="98">
        <f>+K219</f>
        <v>-2.2861343304441117E-3</v>
      </c>
      <c r="L5" s="116"/>
      <c r="M5" s="33"/>
      <c r="N5" s="94">
        <f>N219</f>
        <v>8331713.0182171864</v>
      </c>
      <c r="O5" s="98"/>
      <c r="P5" s="32">
        <f>P219</f>
        <v>4.1499017494234458E-2</v>
      </c>
      <c r="Q5" s="32"/>
      <c r="R5" s="93">
        <f>R219</f>
        <v>8331713.0182171864</v>
      </c>
      <c r="S5" s="116">
        <f t="shared" ref="S5:AH5" si="1">+S219</f>
        <v>4.1499017494234458E-2</v>
      </c>
      <c r="T5" s="33"/>
      <c r="U5" s="107">
        <f t="shared" si="1"/>
        <v>8331713.0182171864</v>
      </c>
      <c r="V5" s="116"/>
      <c r="W5" s="33">
        <f>W219</f>
        <v>3.9984679407012669E-2</v>
      </c>
      <c r="X5" s="33"/>
      <c r="Y5" s="130">
        <f>Y219</f>
        <v>8319598.7193620196</v>
      </c>
      <c r="Z5" s="126"/>
      <c r="AA5" s="126">
        <f>AA219</f>
        <v>6018063.0347572854</v>
      </c>
      <c r="AB5" s="126">
        <f>AB219</f>
        <v>8319598.7193620196</v>
      </c>
      <c r="AC5" s="33">
        <f>AC219</f>
        <v>3.9984679407012669E-2</v>
      </c>
      <c r="AD5" s="98"/>
      <c r="AE5" s="94">
        <f>AE219</f>
        <v>8319600</v>
      </c>
      <c r="AF5" s="31">
        <f t="shared" si="1"/>
        <v>140.05509248369265</v>
      </c>
      <c r="AG5" s="32">
        <f t="shared" si="1"/>
        <v>3.9984839492122948E-2</v>
      </c>
      <c r="AH5" s="32">
        <f t="shared" si="1"/>
        <v>3.2920425677304799E-2</v>
      </c>
      <c r="AI5" s="58"/>
      <c r="AJ5" s="31">
        <f>+AJ219</f>
        <v>8403799.9999999981</v>
      </c>
      <c r="AK5" s="31">
        <f>+AK219</f>
        <v>141.47254510005962</v>
      </c>
      <c r="AL5" s="32">
        <f>+AL219</f>
        <v>-1.0019276993740722E-2</v>
      </c>
      <c r="AM5" s="33">
        <f>+AM219</f>
        <v>-1.0019276993740722E-2</v>
      </c>
    </row>
    <row r="6" spans="1:39" s="34" customFormat="1" x14ac:dyDescent="0.2">
      <c r="B6" s="194">
        <v>5</v>
      </c>
      <c r="D6" s="247" t="s">
        <v>54</v>
      </c>
      <c r="E6" s="247"/>
      <c r="G6" s="249"/>
      <c r="H6" s="250"/>
      <c r="I6" s="142"/>
      <c r="J6" s="88"/>
      <c r="K6" s="89"/>
      <c r="L6" s="244" t="s">
        <v>35</v>
      </c>
      <c r="M6" s="245"/>
      <c r="N6" s="246"/>
      <c r="O6" s="245" t="s">
        <v>558</v>
      </c>
      <c r="P6" s="245"/>
      <c r="Q6" s="245"/>
      <c r="R6" s="246"/>
      <c r="S6" s="241" t="s">
        <v>38</v>
      </c>
      <c r="T6" s="242"/>
      <c r="U6" s="243"/>
      <c r="V6" s="244" t="s">
        <v>39</v>
      </c>
      <c r="W6" s="245"/>
      <c r="X6" s="245"/>
      <c r="Y6" s="246"/>
      <c r="Z6" s="155"/>
      <c r="AA6" s="156"/>
      <c r="AB6" s="156"/>
      <c r="AC6" s="156"/>
      <c r="AD6" s="157"/>
      <c r="AE6" s="35"/>
      <c r="AF6" s="36"/>
      <c r="AG6" s="36"/>
      <c r="AH6" s="36"/>
      <c r="AI6" s="37"/>
      <c r="AJ6" s="248" t="s">
        <v>3</v>
      </c>
      <c r="AK6" s="248"/>
      <c r="AL6" s="248"/>
      <c r="AM6" s="248"/>
    </row>
    <row r="7" spans="1:39" ht="63.75" x14ac:dyDescent="0.2">
      <c r="A7" s="39" t="s">
        <v>64</v>
      </c>
      <c r="B7" s="40" t="s">
        <v>555</v>
      </c>
      <c r="C7" s="38"/>
      <c r="D7" s="60" t="s">
        <v>4</v>
      </c>
      <c r="E7" s="65" t="s">
        <v>5</v>
      </c>
      <c r="F7" s="41"/>
      <c r="G7" s="80" t="s">
        <v>14</v>
      </c>
      <c r="H7" s="73" t="s">
        <v>15</v>
      </c>
      <c r="I7" s="143"/>
      <c r="J7" s="121" t="s">
        <v>8</v>
      </c>
      <c r="K7" s="108" t="s">
        <v>9</v>
      </c>
      <c r="L7" s="121" t="s">
        <v>43</v>
      </c>
      <c r="M7" s="91" t="s">
        <v>45</v>
      </c>
      <c r="N7" s="99" t="s">
        <v>34</v>
      </c>
      <c r="O7" s="44" t="s">
        <v>33</v>
      </c>
      <c r="P7" s="44" t="s">
        <v>44</v>
      </c>
      <c r="Q7" s="44" t="s">
        <v>47</v>
      </c>
      <c r="R7" s="44" t="s">
        <v>36</v>
      </c>
      <c r="S7" s="117" t="s">
        <v>46</v>
      </c>
      <c r="T7" s="42" t="s">
        <v>48</v>
      </c>
      <c r="U7" s="108" t="s">
        <v>37</v>
      </c>
      <c r="V7" s="121" t="s">
        <v>33</v>
      </c>
      <c r="W7" s="91" t="s">
        <v>50</v>
      </c>
      <c r="X7" s="91" t="s">
        <v>51</v>
      </c>
      <c r="Y7" s="131" t="s">
        <v>49</v>
      </c>
      <c r="Z7" s="91" t="s">
        <v>40</v>
      </c>
      <c r="AA7" s="91" t="s">
        <v>41</v>
      </c>
      <c r="AB7" s="91" t="s">
        <v>42</v>
      </c>
      <c r="AC7" s="91" t="s">
        <v>52</v>
      </c>
      <c r="AD7" s="108" t="s">
        <v>53</v>
      </c>
      <c r="AE7" s="45" t="s">
        <v>483</v>
      </c>
      <c r="AF7" s="45" t="s">
        <v>484</v>
      </c>
      <c r="AG7" s="45" t="s">
        <v>10</v>
      </c>
      <c r="AH7" s="45" t="s">
        <v>11</v>
      </c>
      <c r="AI7" s="43"/>
      <c r="AJ7" s="43" t="s">
        <v>6</v>
      </c>
      <c r="AK7" s="43" t="s">
        <v>7</v>
      </c>
      <c r="AL7" s="43" t="s">
        <v>8</v>
      </c>
      <c r="AM7" s="44" t="s">
        <v>9</v>
      </c>
    </row>
    <row r="8" spans="1:39" x14ac:dyDescent="0.2">
      <c r="D8" s="12"/>
      <c r="E8" s="62"/>
      <c r="G8" s="77"/>
      <c r="H8" s="70"/>
      <c r="J8" s="118"/>
      <c r="K8" s="109"/>
      <c r="L8" s="118"/>
      <c r="M8" s="14"/>
      <c r="N8" s="100"/>
      <c r="O8" s="4"/>
      <c r="P8" s="4"/>
      <c r="Q8" s="4"/>
      <c r="R8" s="4"/>
      <c r="S8" s="118"/>
      <c r="T8" s="14"/>
      <c r="U8" s="109"/>
      <c r="V8" s="118"/>
      <c r="W8" s="14"/>
      <c r="X8" s="14"/>
      <c r="Y8" s="100"/>
      <c r="Z8" s="14"/>
      <c r="AA8" s="14"/>
      <c r="AB8" s="14"/>
      <c r="AC8" s="14"/>
      <c r="AD8" s="109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78" t="s">
        <v>65</v>
      </c>
      <c r="B9" s="178" t="s">
        <v>66</v>
      </c>
      <c r="D9" s="61">
        <v>14985</v>
      </c>
      <c r="E9" s="66">
        <v>138.70789207794843</v>
      </c>
      <c r="F9" s="49"/>
      <c r="G9" s="81">
        <v>15008.350779847742</v>
      </c>
      <c r="H9" s="74">
        <v>138.63759533563751</v>
      </c>
      <c r="I9" s="83"/>
      <c r="J9" s="96">
        <f t="shared" ref="J9:K24" si="2">D9/G9-1</f>
        <v>-1.5558524844112576E-3</v>
      </c>
      <c r="K9" s="119">
        <f t="shared" si="2"/>
        <v>5.0705396426375948E-4</v>
      </c>
      <c r="L9" s="96">
        <v>3.6637402203683056E-2</v>
      </c>
      <c r="M9" s="90">
        <f>INDEX('Pace of change parameters'!$E$20:$I$20,1,$B$6)</f>
        <v>3.4500000000000003E-2</v>
      </c>
      <c r="N9" s="101">
        <f>IF(INDEX('Pace of change parameters'!$E$28:$I$28,1,$B$6)=1,(1+L9)*D9,D9)</f>
        <v>15534.01147202219</v>
      </c>
      <c r="O9" s="87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0.53218221543802413</v>
      </c>
      <c r="P9" s="51">
        <v>3.6637402203683056E-2</v>
      </c>
      <c r="Q9" s="51">
        <v>3.4499999999999975E-2</v>
      </c>
      <c r="R9" s="9">
        <f>IF(INDEX('Pace of change parameters'!$E$29:$I$29,1,$B$6)=1,D9*(1+P9),D9)</f>
        <v>15534.01147202219</v>
      </c>
      <c r="S9" s="96">
        <f>IF(P9&lt;INDEX('Pace of change parameters'!$E$22:$I$22,1,$B$6),INDEX('Pace of change parameters'!$E$22:$I$22,1,$B$6),P9)</f>
        <v>3.6637402203683056E-2</v>
      </c>
      <c r="T9" s="125">
        <v>3.4499999999999975E-2</v>
      </c>
      <c r="U9" s="110">
        <f t="shared" ref="U9:U72" si="3">D9*(1+S9)</f>
        <v>15534.01147202219</v>
      </c>
      <c r="V9" s="124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5">
        <f>MIN(S9, S9+(INDEX('Pace of change parameters'!$E$25:$I$25,1,$B$6)-S9)*(1-V9))</f>
        <v>3.6637402203683056E-2</v>
      </c>
      <c r="X9" s="125">
        <v>3.4499999999999975E-2</v>
      </c>
      <c r="Y9" s="101">
        <f t="shared" ref="Y9:Y72" si="4">D9*(1+W9)</f>
        <v>15534.01147202219</v>
      </c>
      <c r="Z9" s="90">
        <v>0</v>
      </c>
      <c r="AA9" s="92">
        <f>(1+Z9)*AJ9</f>
        <v>15623.527887584938</v>
      </c>
      <c r="AB9" s="92">
        <f>IF(INDEX('Pace of change parameters'!$E$27:$I$27,1,$B$6)=1,MAX(AA9,Y9),Y9)</f>
        <v>15534.01147202219</v>
      </c>
      <c r="AC9" s="90">
        <f t="shared" ref="AC9:AC72" si="5">AB9/D9-1</f>
        <v>3.6637402203683056E-2</v>
      </c>
      <c r="AD9" s="136">
        <v>3.4499999999999975E-2</v>
      </c>
      <c r="AE9" s="50">
        <v>15534</v>
      </c>
      <c r="AF9" s="50">
        <v>143.4932083833958</v>
      </c>
      <c r="AG9" s="15">
        <f t="shared" ref="AG9:AH40" si="6">AE9/D9 - 1</f>
        <v>3.6636636636636633E-2</v>
      </c>
      <c r="AH9" s="15">
        <f t="shared" si="6"/>
        <v>3.4499236011446222E-2</v>
      </c>
      <c r="AI9" s="50"/>
      <c r="AJ9" s="50">
        <v>15623.527887584938</v>
      </c>
      <c r="AK9" s="50">
        <v>144.32021004615817</v>
      </c>
      <c r="AL9" s="15">
        <f>AE9/AJ9-1</f>
        <v>-5.7303246890915149E-3</v>
      </c>
      <c r="AM9" s="52">
        <f>AF9/AK9-1</f>
        <v>-5.7303246890915149E-3</v>
      </c>
    </row>
    <row r="10" spans="1:39" x14ac:dyDescent="0.2">
      <c r="A10" s="178" t="s">
        <v>67</v>
      </c>
      <c r="B10" s="178" t="s">
        <v>68</v>
      </c>
      <c r="D10" s="61">
        <v>44868</v>
      </c>
      <c r="E10" s="66">
        <v>152.29174117182177</v>
      </c>
      <c r="F10" s="49"/>
      <c r="G10" s="81">
        <v>42224.529122743596</v>
      </c>
      <c r="H10" s="74">
        <v>142.73026144893691</v>
      </c>
      <c r="I10" s="83"/>
      <c r="J10" s="96">
        <f t="shared" si="2"/>
        <v>6.2605100214901954E-2</v>
      </c>
      <c r="K10" s="119">
        <f t="shared" si="2"/>
        <v>6.6989856431430628E-2</v>
      </c>
      <c r="L10" s="96">
        <v>3.8768782735074225E-2</v>
      </c>
      <c r="M10" s="90">
        <f>INDEX('Pace of change parameters'!$E$20:$I$20,1,$B$6)</f>
        <v>3.4500000000000003E-2</v>
      </c>
      <c r="N10" s="101">
        <f>IF(INDEX('Pace of change parameters'!$E$28:$I$28,1,$B$6)=1,(1+L10)*D10,D10)</f>
        <v>46607.477743757314</v>
      </c>
      <c r="O10" s="87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1">
        <v>3.8768782735074225E-2</v>
      </c>
      <c r="Q10" s="51">
        <v>3.4499999999999975E-2</v>
      </c>
      <c r="R10" s="9">
        <f>IF(INDEX('Pace of change parameters'!$E$29:$I$29,1,$B$6)=1,D10*(1+P10),D10)</f>
        <v>46607.477743757314</v>
      </c>
      <c r="S10" s="96">
        <f>IF(P10&lt;INDEX('Pace of change parameters'!$E$22:$I$22,1,$B$6),INDEX('Pace of change parameters'!$E$22:$I$22,1,$B$6),P10)</f>
        <v>3.8768782735074225E-2</v>
      </c>
      <c r="T10" s="125">
        <v>3.4499999999999975E-2</v>
      </c>
      <c r="U10" s="110">
        <f t="shared" si="3"/>
        <v>46607.477743757314</v>
      </c>
      <c r="V10" s="124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0.74789799570196103</v>
      </c>
      <c r="W10" s="125">
        <f>MIN(S10, S10+(INDEX('Pace of change parameters'!$E$25:$I$25,1,$B$6)-S10)*(1-V10))</f>
        <v>3.1516114946347193E-2</v>
      </c>
      <c r="X10" s="125">
        <v>2.7277136787184686E-2</v>
      </c>
      <c r="Y10" s="101">
        <f t="shared" si="4"/>
        <v>46282.06504541271</v>
      </c>
      <c r="Z10" s="90">
        <v>0</v>
      </c>
      <c r="AA10" s="92">
        <f t="shared" ref="AA10:AA73" si="7">(1+Z10)*AJ10</f>
        <v>43955.26983385309</v>
      </c>
      <c r="AB10" s="92">
        <f>IF(INDEX('Pace of change parameters'!$E$27:$I$27,1,$B$6)=1,MAX(AA10,Y10),Y10)</f>
        <v>46282.06504541271</v>
      </c>
      <c r="AC10" s="90">
        <f t="shared" si="5"/>
        <v>3.1516114946347207E-2</v>
      </c>
      <c r="AD10" s="136">
        <v>2.7277136787184686E-2</v>
      </c>
      <c r="AE10" s="50">
        <v>46282</v>
      </c>
      <c r="AF10" s="50">
        <v>156.44560395634022</v>
      </c>
      <c r="AG10" s="15">
        <f t="shared" si="6"/>
        <v>3.1514665240260253E-2</v>
      </c>
      <c r="AH10" s="15">
        <f t="shared" si="6"/>
        <v>2.7275693038612658E-2</v>
      </c>
      <c r="AI10" s="50"/>
      <c r="AJ10" s="50">
        <v>43955.26983385309</v>
      </c>
      <c r="AK10" s="50">
        <v>148.5806304010425</v>
      </c>
      <c r="AL10" s="15">
        <f t="shared" ref="AL10:AM73" si="8">AE10/AJ10-1</f>
        <v>5.2934043516095652E-2</v>
      </c>
      <c r="AM10" s="52">
        <f t="shared" si="8"/>
        <v>5.2934043516095652E-2</v>
      </c>
    </row>
    <row r="11" spans="1:39" x14ac:dyDescent="0.2">
      <c r="A11" s="178" t="s">
        <v>69</v>
      </c>
      <c r="B11" s="178" t="s">
        <v>70</v>
      </c>
      <c r="D11" s="61">
        <v>71142</v>
      </c>
      <c r="E11" s="66">
        <v>138.06413260457285</v>
      </c>
      <c r="F11" s="49"/>
      <c r="G11" s="81">
        <v>74439.726985631758</v>
      </c>
      <c r="H11" s="74">
        <v>144.13330708798938</v>
      </c>
      <c r="I11" s="83"/>
      <c r="J11" s="96">
        <f t="shared" si="2"/>
        <v>-4.4300632460249068E-2</v>
      </c>
      <c r="K11" s="119">
        <f t="shared" si="2"/>
        <v>-4.2108063750396552E-2</v>
      </c>
      <c r="L11" s="96">
        <v>3.6873353386412289E-2</v>
      </c>
      <c r="M11" s="90">
        <f>INDEX('Pace of change parameters'!$E$20:$I$20,1,$B$6)</f>
        <v>3.4500000000000003E-2</v>
      </c>
      <c r="N11" s="101">
        <f>IF(INDEX('Pace of change parameters'!$E$28:$I$28,1,$B$6)=1,(1+L11)*D11,D11)</f>
        <v>73765.244106616141</v>
      </c>
      <c r="O11" s="87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0.99040928763867264</v>
      </c>
      <c r="P11" s="51">
        <v>3.6873353386412289E-2</v>
      </c>
      <c r="Q11" s="51">
        <v>3.4499999999999975E-2</v>
      </c>
      <c r="R11" s="9">
        <f>IF(INDEX('Pace of change parameters'!$E$29:$I$29,1,$B$6)=1,D11*(1+P11),D11)</f>
        <v>73765.244106616141</v>
      </c>
      <c r="S11" s="96">
        <f>IF(P11&lt;INDEX('Pace of change parameters'!$E$22:$I$22,1,$B$6),INDEX('Pace of change parameters'!$E$22:$I$22,1,$B$6),P11)</f>
        <v>3.6873353386412289E-2</v>
      </c>
      <c r="T11" s="125">
        <v>3.4499999999999975E-2</v>
      </c>
      <c r="U11" s="110">
        <f t="shared" si="3"/>
        <v>73765.244106616141</v>
      </c>
      <c r="V11" s="124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5">
        <f>MIN(S11, S11+(INDEX('Pace of change parameters'!$E$25:$I$25,1,$B$6)-S11)*(1-V11))</f>
        <v>3.6873353386412289E-2</v>
      </c>
      <c r="X11" s="125">
        <v>3.4499999999999975E-2</v>
      </c>
      <c r="Y11" s="101">
        <f t="shared" si="4"/>
        <v>73765.244106616141</v>
      </c>
      <c r="Z11" s="90">
        <v>0</v>
      </c>
      <c r="AA11" s="92">
        <f t="shared" si="7"/>
        <v>77490.936050471602</v>
      </c>
      <c r="AB11" s="92">
        <f>IF(INDEX('Pace of change parameters'!$E$27:$I$27,1,$B$6)=1,MAX(AA11,Y11),Y11)</f>
        <v>73765.244106616141</v>
      </c>
      <c r="AC11" s="90">
        <f t="shared" si="5"/>
        <v>3.6873353386412289E-2</v>
      </c>
      <c r="AD11" s="136">
        <v>3.4499999999999975E-2</v>
      </c>
      <c r="AE11" s="50">
        <v>73765</v>
      </c>
      <c r="AF11" s="50">
        <v>142.8268725300095</v>
      </c>
      <c r="AG11" s="15">
        <f t="shared" si="6"/>
        <v>3.6869922127575894E-2</v>
      </c>
      <c r="AH11" s="15">
        <f t="shared" si="6"/>
        <v>3.4496576595150374E-2</v>
      </c>
      <c r="AI11" s="50"/>
      <c r="AJ11" s="50">
        <v>77490.936050471602</v>
      </c>
      <c r="AK11" s="50">
        <v>150.0411854607446</v>
      </c>
      <c r="AL11" s="15">
        <f t="shared" si="8"/>
        <v>-4.8082217616326361E-2</v>
      </c>
      <c r="AM11" s="52">
        <f t="shared" si="8"/>
        <v>-4.8082217616326361E-2</v>
      </c>
    </row>
    <row r="12" spans="1:39" x14ac:dyDescent="0.2">
      <c r="A12" s="178" t="s">
        <v>71</v>
      </c>
      <c r="B12" s="178" t="s">
        <v>72</v>
      </c>
      <c r="D12" s="61">
        <v>42128</v>
      </c>
      <c r="E12" s="66">
        <v>140.23988432257215</v>
      </c>
      <c r="F12" s="49"/>
      <c r="G12" s="81">
        <v>42395.578139429417</v>
      </c>
      <c r="H12" s="74">
        <v>140.44732713508725</v>
      </c>
      <c r="I12" s="83"/>
      <c r="J12" s="96">
        <f t="shared" si="2"/>
        <v>-6.3114633924654662E-3</v>
      </c>
      <c r="K12" s="119">
        <f t="shared" si="2"/>
        <v>-1.4770150258222037E-3</v>
      </c>
      <c r="L12" s="96">
        <v>3.9533002445984344E-2</v>
      </c>
      <c r="M12" s="90">
        <f>INDEX('Pace of change parameters'!$E$20:$I$20,1,$B$6)</f>
        <v>3.4500000000000003E-2</v>
      </c>
      <c r="N12" s="101">
        <f>IF(INDEX('Pace of change parameters'!$E$28:$I$28,1,$B$6)=1,(1+L12)*D12,D12)</f>
        <v>43793.446327044425</v>
      </c>
      <c r="O12" s="87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0.55351629060023877</v>
      </c>
      <c r="P12" s="51">
        <v>3.9533002445984344E-2</v>
      </c>
      <c r="Q12" s="51">
        <v>3.4499999999999975E-2</v>
      </c>
      <c r="R12" s="9">
        <f>IF(INDEX('Pace of change parameters'!$E$29:$I$29,1,$B$6)=1,D12*(1+P12),D12)</f>
        <v>43793.446327044425</v>
      </c>
      <c r="S12" s="96">
        <f>IF(P12&lt;INDEX('Pace of change parameters'!$E$22:$I$22,1,$B$6),INDEX('Pace of change parameters'!$E$22:$I$22,1,$B$6),P12)</f>
        <v>3.9533002445984344E-2</v>
      </c>
      <c r="T12" s="125">
        <v>3.4499999999999975E-2</v>
      </c>
      <c r="U12" s="110">
        <f t="shared" si="3"/>
        <v>43793.446327044425</v>
      </c>
      <c r="V12" s="124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5">
        <f>MIN(S12, S12+(INDEX('Pace of change parameters'!$E$25:$I$25,1,$B$6)-S12)*(1-V12))</f>
        <v>3.9533002445984344E-2</v>
      </c>
      <c r="X12" s="125">
        <v>3.4499999999999975E-2</v>
      </c>
      <c r="Y12" s="101">
        <f t="shared" si="4"/>
        <v>43793.446327044425</v>
      </c>
      <c r="Z12" s="90">
        <v>0</v>
      </c>
      <c r="AA12" s="92">
        <f t="shared" si="7"/>
        <v>44133.329976605302</v>
      </c>
      <c r="AB12" s="92">
        <f>IF(INDEX('Pace of change parameters'!$E$27:$I$27,1,$B$6)=1,MAX(AA12,Y12),Y12)</f>
        <v>43793.446327044425</v>
      </c>
      <c r="AC12" s="90">
        <f t="shared" si="5"/>
        <v>3.9533002445984344E-2</v>
      </c>
      <c r="AD12" s="136">
        <v>3.4499999999999975E-2</v>
      </c>
      <c r="AE12" s="50">
        <v>43793</v>
      </c>
      <c r="AF12" s="50">
        <v>145.07668174730199</v>
      </c>
      <c r="AG12" s="15">
        <f t="shared" si="6"/>
        <v>3.9522407899734047E-2</v>
      </c>
      <c r="AH12" s="15">
        <f t="shared" si="6"/>
        <v>3.4489456748299174E-2</v>
      </c>
      <c r="AI12" s="50"/>
      <c r="AJ12" s="50">
        <v>44133.329976605302</v>
      </c>
      <c r="AK12" s="50">
        <v>146.20412092034414</v>
      </c>
      <c r="AL12" s="15">
        <f t="shared" si="8"/>
        <v>-7.7114048902656718E-3</v>
      </c>
      <c r="AM12" s="52">
        <f t="shared" si="8"/>
        <v>-7.7114048902657828E-3</v>
      </c>
    </row>
    <row r="13" spans="1:39" x14ac:dyDescent="0.2">
      <c r="A13" s="178" t="s">
        <v>73</v>
      </c>
      <c r="B13" s="178" t="s">
        <v>74</v>
      </c>
      <c r="D13" s="61">
        <v>35208</v>
      </c>
      <c r="E13" s="66">
        <v>138.03411060301798</v>
      </c>
      <c r="F13" s="49"/>
      <c r="G13" s="81">
        <v>33359.727071013745</v>
      </c>
      <c r="H13" s="74">
        <v>130.37836708653387</v>
      </c>
      <c r="I13" s="83"/>
      <c r="J13" s="96">
        <f t="shared" si="2"/>
        <v>5.5404318058471791E-2</v>
      </c>
      <c r="K13" s="119">
        <f t="shared" si="2"/>
        <v>5.87194308961001E-2</v>
      </c>
      <c r="L13" s="96">
        <v>3.774945063408075E-2</v>
      </c>
      <c r="M13" s="90">
        <f>INDEX('Pace of change parameters'!$E$20:$I$20,1,$B$6)</f>
        <v>3.4500000000000003E-2</v>
      </c>
      <c r="N13" s="101">
        <f>IF(INDEX('Pace of change parameters'!$E$28:$I$28,1,$B$6)=1,(1+L13)*D13,D13)</f>
        <v>36537.082657924715</v>
      </c>
      <c r="O13" s="87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1">
        <v>3.774945063408075E-2</v>
      </c>
      <c r="Q13" s="51">
        <v>3.4499999999999975E-2</v>
      </c>
      <c r="R13" s="9">
        <f>IF(INDEX('Pace of change parameters'!$E$29:$I$29,1,$B$6)=1,D13*(1+P13),D13)</f>
        <v>36537.082657924715</v>
      </c>
      <c r="S13" s="96">
        <f>IF(P13&lt;INDEX('Pace of change parameters'!$E$22:$I$22,1,$B$6),INDEX('Pace of change parameters'!$E$22:$I$22,1,$B$6),P13)</f>
        <v>3.774945063408075E-2</v>
      </c>
      <c r="T13" s="125">
        <v>3.4499999999999975E-2</v>
      </c>
      <c r="U13" s="110">
        <f t="shared" si="3"/>
        <v>36537.082657924715</v>
      </c>
      <c r="V13" s="124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0.89191363883056429</v>
      </c>
      <c r="W13" s="125">
        <f>MIN(S13, S13+(INDEX('Pace of change parameters'!$E$25:$I$25,1,$B$6)-S13)*(1-V13))</f>
        <v>3.4750113490592073E-2</v>
      </c>
      <c r="X13" s="125">
        <v>3.1510054524198416E-2</v>
      </c>
      <c r="Y13" s="101">
        <f t="shared" si="4"/>
        <v>36431.481995776769</v>
      </c>
      <c r="Z13" s="90">
        <v>0</v>
      </c>
      <c r="AA13" s="92">
        <f t="shared" si="7"/>
        <v>34727.108518547895</v>
      </c>
      <c r="AB13" s="92">
        <f>IF(INDEX('Pace of change parameters'!$E$27:$I$27,1,$B$6)=1,MAX(AA13,Y13),Y13)</f>
        <v>36431.481995776769</v>
      </c>
      <c r="AC13" s="90">
        <f t="shared" si="5"/>
        <v>3.4750113490592094E-2</v>
      </c>
      <c r="AD13" s="136">
        <v>3.1510054524198416E-2</v>
      </c>
      <c r="AE13" s="50">
        <v>36431</v>
      </c>
      <c r="AF13" s="50">
        <v>142.38168919123524</v>
      </c>
      <c r="AG13" s="15">
        <f t="shared" si="6"/>
        <v>3.4736423540104422E-2</v>
      </c>
      <c r="AH13" s="15">
        <f t="shared" si="6"/>
        <v>3.1496407440337437E-2</v>
      </c>
      <c r="AI13" s="50"/>
      <c r="AJ13" s="50">
        <v>34727.108518547895</v>
      </c>
      <c r="AK13" s="50">
        <v>135.72244439071625</v>
      </c>
      <c r="AL13" s="15">
        <f t="shared" si="8"/>
        <v>4.9065169953382393E-2</v>
      </c>
      <c r="AM13" s="52">
        <f t="shared" si="8"/>
        <v>4.9065169953382393E-2</v>
      </c>
    </row>
    <row r="14" spans="1:39" x14ac:dyDescent="0.2">
      <c r="A14" s="178" t="s">
        <v>75</v>
      </c>
      <c r="B14" s="178" t="s">
        <v>76</v>
      </c>
      <c r="D14" s="61">
        <v>29840</v>
      </c>
      <c r="E14" s="66">
        <v>134.4291461563466</v>
      </c>
      <c r="F14" s="49"/>
      <c r="G14" s="81">
        <v>30272.741978031445</v>
      </c>
      <c r="H14" s="74">
        <v>135.5931644127474</v>
      </c>
      <c r="I14" s="83"/>
      <c r="J14" s="96">
        <f t="shared" si="2"/>
        <v>-1.4294773111252379E-2</v>
      </c>
      <c r="K14" s="119">
        <f t="shared" si="2"/>
        <v>-8.5846381817412665E-3</v>
      </c>
      <c r="L14" s="96">
        <v>4.0492800305243604E-2</v>
      </c>
      <c r="M14" s="90">
        <f>INDEX('Pace of change parameters'!$E$20:$I$20,1,$B$6)</f>
        <v>3.4500000000000003E-2</v>
      </c>
      <c r="N14" s="101">
        <f>IF(INDEX('Pace of change parameters'!$E$28:$I$28,1,$B$6)=1,(1+L14)*D14,D14)</f>
        <v>31048.30516110847</v>
      </c>
      <c r="O14" s="87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0.6299423460402287</v>
      </c>
      <c r="P14" s="51">
        <v>4.0492800305243604E-2</v>
      </c>
      <c r="Q14" s="51">
        <v>3.4499999999999975E-2</v>
      </c>
      <c r="R14" s="9">
        <f>IF(INDEX('Pace of change parameters'!$E$29:$I$29,1,$B$6)=1,D14*(1+P14),D14)</f>
        <v>31048.30516110847</v>
      </c>
      <c r="S14" s="96">
        <f>IF(P14&lt;INDEX('Pace of change parameters'!$E$22:$I$22,1,$B$6),INDEX('Pace of change parameters'!$E$22:$I$22,1,$B$6),P14)</f>
        <v>4.0492800305243604E-2</v>
      </c>
      <c r="T14" s="125">
        <v>3.4499999999999975E-2</v>
      </c>
      <c r="U14" s="110">
        <f t="shared" si="3"/>
        <v>31048.30516110847</v>
      </c>
      <c r="V14" s="124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5">
        <f>MIN(S14, S14+(INDEX('Pace of change parameters'!$E$25:$I$25,1,$B$6)-S14)*(1-V14))</f>
        <v>4.0492800305243604E-2</v>
      </c>
      <c r="X14" s="125">
        <v>3.4499999999999975E-2</v>
      </c>
      <c r="Y14" s="101">
        <f t="shared" si="4"/>
        <v>31048.30516110847</v>
      </c>
      <c r="Z14" s="90">
        <v>0</v>
      </c>
      <c r="AA14" s="92">
        <f t="shared" si="7"/>
        <v>31513.591031101671</v>
      </c>
      <c r="AB14" s="92">
        <f>IF(INDEX('Pace of change parameters'!$E$27:$I$27,1,$B$6)=1,MAX(AA14,Y14),Y14)</f>
        <v>31048.30516110847</v>
      </c>
      <c r="AC14" s="90">
        <f t="shared" si="5"/>
        <v>4.0492800305243604E-2</v>
      </c>
      <c r="AD14" s="136">
        <v>3.4499999999999975E-2</v>
      </c>
      <c r="AE14" s="50">
        <v>31048</v>
      </c>
      <c r="AF14" s="50">
        <v>139.06558486647992</v>
      </c>
      <c r="AG14" s="15">
        <f t="shared" si="6"/>
        <v>4.0482573726541515E-2</v>
      </c>
      <c r="AH14" s="15">
        <f t="shared" si="6"/>
        <v>3.4489832322083913E-2</v>
      </c>
      <c r="AI14" s="50"/>
      <c r="AJ14" s="50">
        <v>31513.591031101671</v>
      </c>
      <c r="AK14" s="50">
        <v>141.15099098116497</v>
      </c>
      <c r="AL14" s="15">
        <f t="shared" si="8"/>
        <v>-1.4774293118234749E-2</v>
      </c>
      <c r="AM14" s="52">
        <f t="shared" si="8"/>
        <v>-1.4774293118234749E-2</v>
      </c>
    </row>
    <row r="15" spans="1:39" x14ac:dyDescent="0.2">
      <c r="A15" s="178" t="s">
        <v>77</v>
      </c>
      <c r="B15" s="178" t="s">
        <v>78</v>
      </c>
      <c r="D15" s="61">
        <v>45756</v>
      </c>
      <c r="E15" s="66">
        <v>140.84685776604121</v>
      </c>
      <c r="F15" s="49"/>
      <c r="G15" s="81">
        <v>43848.266037149115</v>
      </c>
      <c r="H15" s="74">
        <v>134.71754665179986</v>
      </c>
      <c r="I15" s="83"/>
      <c r="J15" s="96">
        <f t="shared" si="2"/>
        <v>4.3507626076584538E-2</v>
      </c>
      <c r="K15" s="119">
        <f t="shared" si="2"/>
        <v>4.5497496551682115E-2</v>
      </c>
      <c r="L15" s="96">
        <v>3.6472693783013543E-2</v>
      </c>
      <c r="M15" s="90">
        <f>INDEX('Pace of change parameters'!$E$20:$I$20,1,$B$6)</f>
        <v>3.4500000000000003E-2</v>
      </c>
      <c r="N15" s="101">
        <f>IF(INDEX('Pace of change parameters'!$E$28:$I$28,1,$B$6)=1,(1+L15)*D15,D15)</f>
        <v>47424.844576735566</v>
      </c>
      <c r="O15" s="87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4.8414015573310619E-2</v>
      </c>
      <c r="P15" s="51">
        <v>3.6472693783013543E-2</v>
      </c>
      <c r="Q15" s="51">
        <v>3.4499999999999975E-2</v>
      </c>
      <c r="R15" s="9">
        <f>IF(INDEX('Pace of change parameters'!$E$29:$I$29,1,$B$6)=1,D15*(1+P15),D15)</f>
        <v>47424.844576735566</v>
      </c>
      <c r="S15" s="96">
        <f>IF(P15&lt;INDEX('Pace of change parameters'!$E$22:$I$22,1,$B$6),INDEX('Pace of change parameters'!$E$22:$I$22,1,$B$6),P15)</f>
        <v>3.6472693783013543E-2</v>
      </c>
      <c r="T15" s="125">
        <v>3.4499999999999975E-2</v>
      </c>
      <c r="U15" s="110">
        <f t="shared" si="3"/>
        <v>47424.844576735566</v>
      </c>
      <c r="V15" s="124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5">
        <f>MIN(S15, S15+(INDEX('Pace of change parameters'!$E$25:$I$25,1,$B$6)-S15)*(1-V15))</f>
        <v>3.6472693783013543E-2</v>
      </c>
      <c r="X15" s="125">
        <v>3.4499999999999975E-2</v>
      </c>
      <c r="Y15" s="101">
        <f t="shared" si="4"/>
        <v>47424.844576735566</v>
      </c>
      <c r="Z15" s="90">
        <v>0</v>
      </c>
      <c r="AA15" s="92">
        <f t="shared" si="7"/>
        <v>45645.562080911906</v>
      </c>
      <c r="AB15" s="92">
        <f>IF(INDEX('Pace of change parameters'!$E$27:$I$27,1,$B$6)=1,MAX(AA15,Y15),Y15)</f>
        <v>47424.844576735566</v>
      </c>
      <c r="AC15" s="90">
        <f t="shared" si="5"/>
        <v>3.6472693783013543E-2</v>
      </c>
      <c r="AD15" s="136">
        <v>3.4499999999999975E-2</v>
      </c>
      <c r="AE15" s="50">
        <v>47425</v>
      </c>
      <c r="AF15" s="50">
        <v>145.70655187479338</v>
      </c>
      <c r="AG15" s="15">
        <f t="shared" si="6"/>
        <v>3.6476090567357344E-2</v>
      </c>
      <c r="AH15" s="15">
        <f t="shared" si="6"/>
        <v>3.4503390319325034E-2</v>
      </c>
      <c r="AI15" s="50"/>
      <c r="AJ15" s="50">
        <v>45645.562080911906</v>
      </c>
      <c r="AK15" s="50">
        <v>140.23948253445423</v>
      </c>
      <c r="AL15" s="15">
        <f t="shared" si="8"/>
        <v>3.8983809990856155E-2</v>
      </c>
      <c r="AM15" s="52">
        <f t="shared" si="8"/>
        <v>3.8983809990856155E-2</v>
      </c>
    </row>
    <row r="16" spans="1:39" x14ac:dyDescent="0.2">
      <c r="A16" s="178" t="s">
        <v>79</v>
      </c>
      <c r="B16" s="178" t="s">
        <v>80</v>
      </c>
      <c r="D16" s="61">
        <v>45795</v>
      </c>
      <c r="E16" s="66">
        <v>155.02311690760979</v>
      </c>
      <c r="F16" s="49"/>
      <c r="G16" s="81">
        <v>44575.763387247483</v>
      </c>
      <c r="H16" s="74">
        <v>150.66088480536999</v>
      </c>
      <c r="I16" s="83"/>
      <c r="J16" s="96">
        <f t="shared" si="2"/>
        <v>2.7352007461106664E-2</v>
      </c>
      <c r="K16" s="119">
        <f t="shared" si="2"/>
        <v>2.8953979049539669E-2</v>
      </c>
      <c r="L16" s="96">
        <v>3.6113117603507217E-2</v>
      </c>
      <c r="M16" s="90">
        <f>INDEX('Pace of change parameters'!$E$20:$I$20,1,$B$6)</f>
        <v>3.4500000000000003E-2</v>
      </c>
      <c r="N16" s="101">
        <f>IF(INDEX('Pace of change parameters'!$E$28:$I$28,1,$B$6)=1,(1+L16)*D16,D16)</f>
        <v>47448.800220652614</v>
      </c>
      <c r="O16" s="87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0.22630130054258424</v>
      </c>
      <c r="P16" s="51">
        <v>3.6113117603507217E-2</v>
      </c>
      <c r="Q16" s="51">
        <v>3.4499999999999975E-2</v>
      </c>
      <c r="R16" s="9">
        <f>IF(INDEX('Pace of change parameters'!$E$29:$I$29,1,$B$6)=1,D16*(1+P16),D16)</f>
        <v>47448.800220652614</v>
      </c>
      <c r="S16" s="96">
        <f>IF(P16&lt;INDEX('Pace of change parameters'!$E$22:$I$22,1,$B$6),INDEX('Pace of change parameters'!$E$22:$I$22,1,$B$6),P16)</f>
        <v>3.6113117603507217E-2</v>
      </c>
      <c r="T16" s="125">
        <v>3.4499999999999975E-2</v>
      </c>
      <c r="U16" s="110">
        <f t="shared" si="3"/>
        <v>47448.800220652614</v>
      </c>
      <c r="V16" s="124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5">
        <f>MIN(S16, S16+(INDEX('Pace of change parameters'!$E$25:$I$25,1,$B$6)-S16)*(1-V16))</f>
        <v>3.6113117603507217E-2</v>
      </c>
      <c r="X16" s="125">
        <v>3.4499999999999975E-2</v>
      </c>
      <c r="Y16" s="101">
        <f t="shared" si="4"/>
        <v>47448.800220652614</v>
      </c>
      <c r="Z16" s="90">
        <v>0</v>
      </c>
      <c r="AA16" s="92">
        <f t="shared" si="7"/>
        <v>46402.87881105308</v>
      </c>
      <c r="AB16" s="92">
        <f>IF(INDEX('Pace of change parameters'!$E$27:$I$27,1,$B$6)=1,MAX(AA16,Y16),Y16)</f>
        <v>47448.800220652614</v>
      </c>
      <c r="AC16" s="90">
        <f t="shared" si="5"/>
        <v>3.6113117603507217E-2</v>
      </c>
      <c r="AD16" s="136">
        <v>3.4499999999999975E-2</v>
      </c>
      <c r="AE16" s="50">
        <v>47449</v>
      </c>
      <c r="AF16" s="50">
        <v>160.37208967183159</v>
      </c>
      <c r="AG16" s="15">
        <f t="shared" si="6"/>
        <v>3.6117480074243868E-2</v>
      </c>
      <c r="AH16" s="15">
        <f t="shared" si="6"/>
        <v>3.4504355678835141E-2</v>
      </c>
      <c r="AI16" s="50"/>
      <c r="AJ16" s="50">
        <v>46402.87881105308</v>
      </c>
      <c r="AK16" s="50">
        <v>156.83632198186135</v>
      </c>
      <c r="AL16" s="15">
        <f t="shared" si="8"/>
        <v>2.2544316554294008E-2</v>
      </c>
      <c r="AM16" s="52">
        <f t="shared" si="8"/>
        <v>2.2544316554293786E-2</v>
      </c>
    </row>
    <row r="17" spans="1:39" x14ac:dyDescent="0.2">
      <c r="A17" s="178" t="s">
        <v>81</v>
      </c>
      <c r="B17" s="178" t="s">
        <v>82</v>
      </c>
      <c r="D17" s="61">
        <v>22651</v>
      </c>
      <c r="E17" s="66">
        <v>144.3331522822682</v>
      </c>
      <c r="F17" s="49"/>
      <c r="G17" s="81">
        <v>22471.310254286163</v>
      </c>
      <c r="H17" s="74">
        <v>142.78861349085156</v>
      </c>
      <c r="I17" s="83"/>
      <c r="J17" s="96">
        <f t="shared" si="2"/>
        <v>7.996407137833117E-3</v>
      </c>
      <c r="K17" s="119">
        <f t="shared" si="2"/>
        <v>1.0816960496052408E-2</v>
      </c>
      <c r="L17" s="96">
        <v>3.7394715128363343E-2</v>
      </c>
      <c r="M17" s="90">
        <f>INDEX('Pace of change parameters'!$E$20:$I$20,1,$B$6)</f>
        <v>3.4500000000000003E-2</v>
      </c>
      <c r="N17" s="101">
        <f>IF(INDEX('Pace of change parameters'!$E$28:$I$28,1,$B$6)=1,(1+L17)*D17,D17)</f>
        <v>23498.027692372558</v>
      </c>
      <c r="O17" s="87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0.42132300541879136</v>
      </c>
      <c r="P17" s="51">
        <v>3.7394715128363343E-2</v>
      </c>
      <c r="Q17" s="51">
        <v>3.4499999999999975E-2</v>
      </c>
      <c r="R17" s="9">
        <f>IF(INDEX('Pace of change parameters'!$E$29:$I$29,1,$B$6)=1,D17*(1+P17),D17)</f>
        <v>23498.027692372558</v>
      </c>
      <c r="S17" s="96">
        <f>IF(P17&lt;INDEX('Pace of change parameters'!$E$22:$I$22,1,$B$6),INDEX('Pace of change parameters'!$E$22:$I$22,1,$B$6),P17)</f>
        <v>3.7394715128363343E-2</v>
      </c>
      <c r="T17" s="125">
        <v>3.4499999999999975E-2</v>
      </c>
      <c r="U17" s="110">
        <f t="shared" si="3"/>
        <v>23498.027692372558</v>
      </c>
      <c r="V17" s="124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5">
        <f>MIN(S17, S17+(INDEX('Pace of change parameters'!$E$25:$I$25,1,$B$6)-S17)*(1-V17))</f>
        <v>3.7394715128363343E-2</v>
      </c>
      <c r="X17" s="125">
        <v>3.4499999999999975E-2</v>
      </c>
      <c r="Y17" s="101">
        <f t="shared" si="4"/>
        <v>23498.027692372558</v>
      </c>
      <c r="Z17" s="90">
        <v>0</v>
      </c>
      <c r="AA17" s="92">
        <f t="shared" si="7"/>
        <v>23392.386517232972</v>
      </c>
      <c r="AB17" s="92">
        <f>IF(INDEX('Pace of change parameters'!$E$27:$I$27,1,$B$6)=1,MAX(AA17,Y17),Y17)</f>
        <v>23498.027692372558</v>
      </c>
      <c r="AC17" s="90">
        <f t="shared" si="5"/>
        <v>3.7394715128363343E-2</v>
      </c>
      <c r="AD17" s="136">
        <v>3.4499999999999975E-2</v>
      </c>
      <c r="AE17" s="50">
        <v>23498</v>
      </c>
      <c r="AF17" s="50">
        <v>149.31247007139035</v>
      </c>
      <c r="AG17" s="15">
        <f t="shared" si="6"/>
        <v>3.7393492561034858E-2</v>
      </c>
      <c r="AH17" s="15">
        <f t="shared" si="6"/>
        <v>3.4498780844086641E-2</v>
      </c>
      <c r="AI17" s="50"/>
      <c r="AJ17" s="50">
        <v>23392.386517232972</v>
      </c>
      <c r="AK17" s="50">
        <v>148.64137423409412</v>
      </c>
      <c r="AL17" s="15">
        <f t="shared" si="8"/>
        <v>4.5148656674778298E-3</v>
      </c>
      <c r="AM17" s="52">
        <f t="shared" si="8"/>
        <v>4.5148656674778298E-3</v>
      </c>
    </row>
    <row r="18" spans="1:39" x14ac:dyDescent="0.2">
      <c r="A18" s="178" t="s">
        <v>83</v>
      </c>
      <c r="B18" s="178" t="s">
        <v>84</v>
      </c>
      <c r="D18" s="61">
        <v>41931</v>
      </c>
      <c r="E18" s="66">
        <v>147.0318656717555</v>
      </c>
      <c r="F18" s="49"/>
      <c r="G18" s="81">
        <v>40981.276565525142</v>
      </c>
      <c r="H18" s="74">
        <v>143.56921281286546</v>
      </c>
      <c r="I18" s="83"/>
      <c r="J18" s="96">
        <f t="shared" si="2"/>
        <v>2.317456931719386E-2</v>
      </c>
      <c r="K18" s="119">
        <f t="shared" si="2"/>
        <v>2.4118352333681869E-2</v>
      </c>
      <c r="L18" s="96">
        <v>3.5454229668949067E-2</v>
      </c>
      <c r="M18" s="90">
        <f>INDEX('Pace of change parameters'!$E$20:$I$20,1,$B$6)</f>
        <v>3.4500000000000003E-2</v>
      </c>
      <c r="N18" s="101">
        <f>IF(INDEX('Pace of change parameters'!$E$28:$I$28,1,$B$6)=1,(1+L18)*D18,D18)</f>
        <v>43417.631304248702</v>
      </c>
      <c r="O18" s="87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0.27829728673460358</v>
      </c>
      <c r="P18" s="51">
        <v>3.5454229668949067E-2</v>
      </c>
      <c r="Q18" s="51">
        <v>3.4499999999999975E-2</v>
      </c>
      <c r="R18" s="9">
        <f>IF(INDEX('Pace of change parameters'!$E$29:$I$29,1,$B$6)=1,D18*(1+P18),D18)</f>
        <v>43417.631304248702</v>
      </c>
      <c r="S18" s="96">
        <f>IF(P18&lt;INDEX('Pace of change parameters'!$E$22:$I$22,1,$B$6),INDEX('Pace of change parameters'!$E$22:$I$22,1,$B$6),P18)</f>
        <v>3.5454229668949067E-2</v>
      </c>
      <c r="T18" s="125">
        <v>3.4499999999999975E-2</v>
      </c>
      <c r="U18" s="110">
        <f t="shared" si="3"/>
        <v>43417.631304248702</v>
      </c>
      <c r="V18" s="124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5">
        <f>MIN(S18, S18+(INDEX('Pace of change parameters'!$E$25:$I$25,1,$B$6)-S18)*(1-V18))</f>
        <v>3.5454229668949067E-2</v>
      </c>
      <c r="X18" s="125">
        <v>3.4499999999999975E-2</v>
      </c>
      <c r="Y18" s="101">
        <f t="shared" si="4"/>
        <v>43417.631304248702</v>
      </c>
      <c r="Z18" s="90">
        <v>0</v>
      </c>
      <c r="AA18" s="92">
        <f t="shared" si="7"/>
        <v>42661.057612674529</v>
      </c>
      <c r="AB18" s="92">
        <f>IF(INDEX('Pace of change parameters'!$E$27:$I$27,1,$B$6)=1,MAX(AA18,Y18),Y18)</f>
        <v>43417.631304248702</v>
      </c>
      <c r="AC18" s="90">
        <f t="shared" si="5"/>
        <v>3.5454229668949067E-2</v>
      </c>
      <c r="AD18" s="136">
        <v>3.4499999999999975E-2</v>
      </c>
      <c r="AE18" s="50">
        <v>43418</v>
      </c>
      <c r="AF18" s="50">
        <v>152.10575668481778</v>
      </c>
      <c r="AG18" s="15">
        <f t="shared" si="6"/>
        <v>3.5463022584722559E-2</v>
      </c>
      <c r="AH18" s="15">
        <f t="shared" si="6"/>
        <v>3.4508784812603777E-2</v>
      </c>
      <c r="AI18" s="50"/>
      <c r="AJ18" s="50">
        <v>42661.057612674529</v>
      </c>
      <c r="AK18" s="50">
        <v>149.45396953223238</v>
      </c>
      <c r="AL18" s="15">
        <f t="shared" si="8"/>
        <v>1.7743169759124378E-2</v>
      </c>
      <c r="AM18" s="52">
        <f t="shared" si="8"/>
        <v>1.7743169759124378E-2</v>
      </c>
    </row>
    <row r="19" spans="1:39" x14ac:dyDescent="0.2">
      <c r="A19" s="178" t="s">
        <v>85</v>
      </c>
      <c r="B19" s="178" t="s">
        <v>86</v>
      </c>
      <c r="D19" s="61">
        <v>24713</v>
      </c>
      <c r="E19" s="66">
        <v>143.23802769322165</v>
      </c>
      <c r="F19" s="49"/>
      <c r="G19" s="81">
        <v>24255.070664873288</v>
      </c>
      <c r="H19" s="74">
        <v>140.33509502476213</v>
      </c>
      <c r="I19" s="83"/>
      <c r="J19" s="96">
        <f t="shared" si="2"/>
        <v>1.8879736177800366E-2</v>
      </c>
      <c r="K19" s="119">
        <f t="shared" si="2"/>
        <v>2.0685721329702256E-2</v>
      </c>
      <c r="L19" s="96">
        <v>3.6333672388707106E-2</v>
      </c>
      <c r="M19" s="90">
        <f>INDEX('Pace of change parameters'!$E$20:$I$20,1,$B$6)</f>
        <v>3.4500000000000003E-2</v>
      </c>
      <c r="N19" s="101">
        <f>IF(INDEX('Pace of change parameters'!$E$28:$I$28,1,$B$6)=1,(1+L19)*D19,D19)</f>
        <v>25610.91404574212</v>
      </c>
      <c r="O19" s="87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0.31520729753008331</v>
      </c>
      <c r="P19" s="51">
        <v>3.6333672388707106E-2</v>
      </c>
      <c r="Q19" s="51">
        <v>3.4499999999999975E-2</v>
      </c>
      <c r="R19" s="9">
        <f>IF(INDEX('Pace of change parameters'!$E$29:$I$29,1,$B$6)=1,D19*(1+P19),D19)</f>
        <v>25610.91404574212</v>
      </c>
      <c r="S19" s="96">
        <f>IF(P19&lt;INDEX('Pace of change parameters'!$E$22:$I$22,1,$B$6),INDEX('Pace of change parameters'!$E$22:$I$22,1,$B$6),P19)</f>
        <v>3.6333672388707106E-2</v>
      </c>
      <c r="T19" s="125">
        <v>3.4499999999999975E-2</v>
      </c>
      <c r="U19" s="110">
        <f t="shared" si="3"/>
        <v>25610.91404574212</v>
      </c>
      <c r="V19" s="124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5">
        <f>MIN(S19, S19+(INDEX('Pace of change parameters'!$E$25:$I$25,1,$B$6)-S19)*(1-V19))</f>
        <v>3.6333672388707106E-2</v>
      </c>
      <c r="X19" s="125">
        <v>3.4499999999999975E-2</v>
      </c>
      <c r="Y19" s="101">
        <f t="shared" si="4"/>
        <v>25610.91404574212</v>
      </c>
      <c r="Z19" s="90">
        <v>0</v>
      </c>
      <c r="AA19" s="92">
        <f t="shared" si="7"/>
        <v>25249.261461613813</v>
      </c>
      <c r="AB19" s="92">
        <f>IF(INDEX('Pace of change parameters'!$E$27:$I$27,1,$B$6)=1,MAX(AA19,Y19),Y19)</f>
        <v>25610.91404574212</v>
      </c>
      <c r="AC19" s="90">
        <f t="shared" si="5"/>
        <v>3.6333672388707106E-2</v>
      </c>
      <c r="AD19" s="136">
        <v>3.4499999999999975E-2</v>
      </c>
      <c r="AE19" s="50">
        <v>25611</v>
      </c>
      <c r="AF19" s="50">
        <v>148.18023696316283</v>
      </c>
      <c r="AG19" s="15">
        <f t="shared" si="6"/>
        <v>3.6337150487597558E-2</v>
      </c>
      <c r="AH19" s="15">
        <f t="shared" si="6"/>
        <v>3.4503471944797415E-2</v>
      </c>
      <c r="AI19" s="50"/>
      <c r="AJ19" s="50">
        <v>25249.261461613813</v>
      </c>
      <c r="AK19" s="50">
        <v>146.08728852941272</v>
      </c>
      <c r="AL19" s="15">
        <f t="shared" si="8"/>
        <v>1.432669779019613E-2</v>
      </c>
      <c r="AM19" s="52">
        <f t="shared" si="8"/>
        <v>1.4326697790196352E-2</v>
      </c>
    </row>
    <row r="20" spans="1:39" x14ac:dyDescent="0.2">
      <c r="A20" s="178" t="s">
        <v>87</v>
      </c>
      <c r="B20" s="178" t="s">
        <v>88</v>
      </c>
      <c r="D20" s="61">
        <v>26603</v>
      </c>
      <c r="E20" s="66">
        <v>154.78102854120519</v>
      </c>
      <c r="F20" s="49"/>
      <c r="G20" s="81">
        <v>27773.567528184369</v>
      </c>
      <c r="H20" s="74">
        <v>161.5319230348272</v>
      </c>
      <c r="I20" s="83"/>
      <c r="J20" s="96">
        <f t="shared" si="2"/>
        <v>-4.2146819165254423E-2</v>
      </c>
      <c r="K20" s="119">
        <f t="shared" si="2"/>
        <v>-4.1792943257206727E-2</v>
      </c>
      <c r="L20" s="96">
        <v>3.4882192839361892E-2</v>
      </c>
      <c r="M20" s="90">
        <f>INDEX('Pace of change parameters'!$E$20:$I$20,1,$B$6)</f>
        <v>3.4500000000000003E-2</v>
      </c>
      <c r="N20" s="101">
        <f>IF(INDEX('Pace of change parameters'!$E$28:$I$28,1,$B$6)=1,(1+L20)*D20,D20)</f>
        <v>27530.970976105546</v>
      </c>
      <c r="O20" s="87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0.987020895238782</v>
      </c>
      <c r="P20" s="51">
        <v>3.4882192839361892E-2</v>
      </c>
      <c r="Q20" s="51">
        <v>3.4499999999999975E-2</v>
      </c>
      <c r="R20" s="9">
        <f>IF(INDEX('Pace of change parameters'!$E$29:$I$29,1,$B$6)=1,D20*(1+P20),D20)</f>
        <v>27530.970976105546</v>
      </c>
      <c r="S20" s="96">
        <f>IF(P20&lt;INDEX('Pace of change parameters'!$E$22:$I$22,1,$B$6),INDEX('Pace of change parameters'!$E$22:$I$22,1,$B$6),P20)</f>
        <v>3.4882192839361892E-2</v>
      </c>
      <c r="T20" s="125">
        <v>3.4499999999999975E-2</v>
      </c>
      <c r="U20" s="110">
        <f t="shared" si="3"/>
        <v>27530.970976105546</v>
      </c>
      <c r="V20" s="124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5">
        <f>MIN(S20, S20+(INDEX('Pace of change parameters'!$E$25:$I$25,1,$B$6)-S20)*(1-V20))</f>
        <v>3.4882192839361892E-2</v>
      </c>
      <c r="X20" s="125">
        <v>3.4499999999999975E-2</v>
      </c>
      <c r="Y20" s="101">
        <f t="shared" si="4"/>
        <v>27530.970976105546</v>
      </c>
      <c r="Z20" s="90">
        <v>0</v>
      </c>
      <c r="AA20" s="92">
        <f t="shared" si="7"/>
        <v>28911.977950099197</v>
      </c>
      <c r="AB20" s="92">
        <f>IF(INDEX('Pace of change parameters'!$E$27:$I$27,1,$B$6)=1,MAX(AA20,Y20),Y20)</f>
        <v>27530.970976105546</v>
      </c>
      <c r="AC20" s="90">
        <f t="shared" si="5"/>
        <v>3.4882192839361892E-2</v>
      </c>
      <c r="AD20" s="136">
        <v>3.4499999999999975E-2</v>
      </c>
      <c r="AE20" s="50">
        <v>27531</v>
      </c>
      <c r="AF20" s="50">
        <v>160.12114282973963</v>
      </c>
      <c r="AG20" s="15">
        <f t="shared" si="6"/>
        <v>3.4883283840168477E-2</v>
      </c>
      <c r="AH20" s="15">
        <f t="shared" si="6"/>
        <v>3.4501090597888195E-2</v>
      </c>
      <c r="AI20" s="50"/>
      <c r="AJ20" s="50">
        <v>28911.977950099197</v>
      </c>
      <c r="AK20" s="50">
        <v>168.15295306520346</v>
      </c>
      <c r="AL20" s="15">
        <f t="shared" si="8"/>
        <v>-4.7764907419433733E-2</v>
      </c>
      <c r="AM20" s="52">
        <f t="shared" si="8"/>
        <v>-4.7764907419433733E-2</v>
      </c>
    </row>
    <row r="21" spans="1:39" x14ac:dyDescent="0.2">
      <c r="A21" s="178" t="s">
        <v>89</v>
      </c>
      <c r="B21" s="178" t="s">
        <v>90</v>
      </c>
      <c r="D21" s="61">
        <v>42772</v>
      </c>
      <c r="E21" s="66">
        <v>138.51570908422573</v>
      </c>
      <c r="F21" s="49"/>
      <c r="G21" s="81">
        <v>44170.203708086949</v>
      </c>
      <c r="H21" s="74">
        <v>142.22486442036274</v>
      </c>
      <c r="I21" s="83"/>
      <c r="J21" s="96">
        <f t="shared" si="2"/>
        <v>-3.1654907397018817E-2</v>
      </c>
      <c r="K21" s="119">
        <f t="shared" si="2"/>
        <v>-2.6079513953158995E-2</v>
      </c>
      <c r="L21" s="96">
        <v>4.0456290336711165E-2</v>
      </c>
      <c r="M21" s="90">
        <f>INDEX('Pace of change parameters'!$E$20:$I$20,1,$B$6)</f>
        <v>3.4500000000000003E-2</v>
      </c>
      <c r="N21" s="101">
        <f>IF(INDEX('Pace of change parameters'!$E$28:$I$28,1,$B$6)=1,(1+L21)*D21,D21)</f>
        <v>44502.396450281813</v>
      </c>
      <c r="O21" s="87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0.81805928981891396</v>
      </c>
      <c r="P21" s="51">
        <v>4.0456290336711165E-2</v>
      </c>
      <c r="Q21" s="51">
        <v>3.4499999999999975E-2</v>
      </c>
      <c r="R21" s="9">
        <f>IF(INDEX('Pace of change parameters'!$E$29:$I$29,1,$B$6)=1,D21*(1+P21),D21)</f>
        <v>44502.396450281813</v>
      </c>
      <c r="S21" s="96">
        <f>IF(P21&lt;INDEX('Pace of change parameters'!$E$22:$I$22,1,$B$6),INDEX('Pace of change parameters'!$E$22:$I$22,1,$B$6),P21)</f>
        <v>4.0456290336711165E-2</v>
      </c>
      <c r="T21" s="125">
        <v>3.4499999999999975E-2</v>
      </c>
      <c r="U21" s="110">
        <f t="shared" si="3"/>
        <v>44502.396450281813</v>
      </c>
      <c r="V21" s="124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5">
        <f>MIN(S21, S21+(INDEX('Pace of change parameters'!$E$25:$I$25,1,$B$6)-S21)*(1-V21))</f>
        <v>4.0456290336711165E-2</v>
      </c>
      <c r="X21" s="125">
        <v>3.4499999999999975E-2</v>
      </c>
      <c r="Y21" s="101">
        <f t="shared" si="4"/>
        <v>44502.396450281813</v>
      </c>
      <c r="Z21" s="90">
        <v>0</v>
      </c>
      <c r="AA21" s="92">
        <f t="shared" si="7"/>
        <v>45980.695651131704</v>
      </c>
      <c r="AB21" s="92">
        <f>IF(INDEX('Pace of change parameters'!$E$27:$I$27,1,$B$6)=1,MAX(AA21,Y21),Y21)</f>
        <v>44502.396450281813</v>
      </c>
      <c r="AC21" s="90">
        <f t="shared" si="5"/>
        <v>4.0456290336711165E-2</v>
      </c>
      <c r="AD21" s="136">
        <v>3.4499999999999975E-2</v>
      </c>
      <c r="AE21" s="50">
        <v>44502</v>
      </c>
      <c r="AF21" s="50">
        <v>143.29322450636963</v>
      </c>
      <c r="AG21" s="15">
        <f t="shared" si="6"/>
        <v>4.0447021415879636E-2</v>
      </c>
      <c r="AH21" s="15">
        <f t="shared" si="6"/>
        <v>3.4490784140872366E-2</v>
      </c>
      <c r="AI21" s="50"/>
      <c r="AJ21" s="50">
        <v>45980.695651131704</v>
      </c>
      <c r="AK21" s="50">
        <v>148.05451765980558</v>
      </c>
      <c r="AL21" s="15">
        <f t="shared" si="8"/>
        <v>-3.215905349390491E-2</v>
      </c>
      <c r="AM21" s="52">
        <f t="shared" si="8"/>
        <v>-3.2159053493904799E-2</v>
      </c>
    </row>
    <row r="22" spans="1:39" x14ac:dyDescent="0.2">
      <c r="A22" s="178" t="s">
        <v>91</v>
      </c>
      <c r="B22" s="178" t="s">
        <v>92</v>
      </c>
      <c r="D22" s="61">
        <v>27288</v>
      </c>
      <c r="E22" s="66">
        <v>133.75407810215088</v>
      </c>
      <c r="F22" s="49"/>
      <c r="G22" s="81">
        <v>27828.882122867035</v>
      </c>
      <c r="H22" s="74">
        <v>135.66634591267106</v>
      </c>
      <c r="I22" s="83"/>
      <c r="J22" s="96">
        <f t="shared" si="2"/>
        <v>-1.9435998919359765E-2</v>
      </c>
      <c r="K22" s="119">
        <f t="shared" si="2"/>
        <v>-1.4095373452094773E-2</v>
      </c>
      <c r="L22" s="96">
        <v>4.0134386985241965E-2</v>
      </c>
      <c r="M22" s="90">
        <f>INDEX('Pace of change parameters'!$E$20:$I$20,1,$B$6)</f>
        <v>3.4500000000000003E-2</v>
      </c>
      <c r="N22" s="101">
        <f>IF(INDEX('Pace of change parameters'!$E$28:$I$28,1,$B$6)=1,(1+L22)*D22,D22)</f>
        <v>28383.187152053284</v>
      </c>
      <c r="O22" s="87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0.68919756400101906</v>
      </c>
      <c r="P22" s="51">
        <v>4.0134386985241965E-2</v>
      </c>
      <c r="Q22" s="51">
        <v>3.4499999999999975E-2</v>
      </c>
      <c r="R22" s="9">
        <f>IF(INDEX('Pace of change parameters'!$E$29:$I$29,1,$B$6)=1,D22*(1+P22),D22)</f>
        <v>28383.187152053284</v>
      </c>
      <c r="S22" s="96">
        <f>IF(P22&lt;INDEX('Pace of change parameters'!$E$22:$I$22,1,$B$6),INDEX('Pace of change parameters'!$E$22:$I$22,1,$B$6),P22)</f>
        <v>4.0134386985241965E-2</v>
      </c>
      <c r="T22" s="125">
        <v>3.4499999999999975E-2</v>
      </c>
      <c r="U22" s="110">
        <f t="shared" si="3"/>
        <v>28383.187152053284</v>
      </c>
      <c r="V22" s="124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5">
        <f>MIN(S22, S22+(INDEX('Pace of change parameters'!$E$25:$I$25,1,$B$6)-S22)*(1-V22))</f>
        <v>4.0134386985241965E-2</v>
      </c>
      <c r="X22" s="125">
        <v>3.4499999999999975E-2</v>
      </c>
      <c r="Y22" s="101">
        <f t="shared" si="4"/>
        <v>28383.187152053284</v>
      </c>
      <c r="Z22" s="90">
        <v>0</v>
      </c>
      <c r="AA22" s="92">
        <f t="shared" si="7"/>
        <v>28969.559834031141</v>
      </c>
      <c r="AB22" s="92">
        <f>IF(INDEX('Pace of change parameters'!$E$27:$I$27,1,$B$6)=1,MAX(AA22,Y22),Y22)</f>
        <v>28383.187152053284</v>
      </c>
      <c r="AC22" s="90">
        <f t="shared" si="5"/>
        <v>4.0134386985241965E-2</v>
      </c>
      <c r="AD22" s="136">
        <v>3.4499999999999975E-2</v>
      </c>
      <c r="AE22" s="50">
        <v>28383</v>
      </c>
      <c r="AF22" s="50">
        <v>138.36768142674634</v>
      </c>
      <c r="AG22" s="15">
        <f t="shared" si="6"/>
        <v>4.0127528583993044E-2</v>
      </c>
      <c r="AH22" s="15">
        <f t="shared" si="6"/>
        <v>3.4493178750572007E-2</v>
      </c>
      <c r="AI22" s="50"/>
      <c r="AJ22" s="50">
        <v>28969.559834031141</v>
      </c>
      <c r="AK22" s="50">
        <v>141.22717211669971</v>
      </c>
      <c r="AL22" s="15">
        <f t="shared" si="8"/>
        <v>-2.0247454134325382E-2</v>
      </c>
      <c r="AM22" s="52">
        <f t="shared" si="8"/>
        <v>-2.0247454134325382E-2</v>
      </c>
    </row>
    <row r="23" spans="1:39" x14ac:dyDescent="0.2">
      <c r="A23" s="178" t="s">
        <v>93</v>
      </c>
      <c r="B23" s="178" t="s">
        <v>94</v>
      </c>
      <c r="D23" s="61">
        <v>33550</v>
      </c>
      <c r="E23" s="66">
        <v>145.70304858551754</v>
      </c>
      <c r="F23" s="49"/>
      <c r="G23" s="81">
        <v>35200.59130667858</v>
      </c>
      <c r="H23" s="74">
        <v>152.2050084322814</v>
      </c>
      <c r="I23" s="83"/>
      <c r="J23" s="96">
        <f t="shared" si="2"/>
        <v>-4.6891010787236787E-2</v>
      </c>
      <c r="K23" s="119">
        <f t="shared" si="2"/>
        <v>-4.2718435574061298E-2</v>
      </c>
      <c r="L23" s="96">
        <v>3.9028893449631008E-2</v>
      </c>
      <c r="M23" s="90">
        <f>INDEX('Pace of change parameters'!$E$20:$I$20,1,$B$6)</f>
        <v>3.4500000000000003E-2</v>
      </c>
      <c r="N23" s="101">
        <f>IF(INDEX('Pace of change parameters'!$E$28:$I$28,1,$B$6)=1,(1+L23)*D23,D23)</f>
        <v>34859.41937523512</v>
      </c>
      <c r="O23" s="87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0.99697242552754084</v>
      </c>
      <c r="P23" s="51">
        <v>3.9028893449631008E-2</v>
      </c>
      <c r="Q23" s="51">
        <v>3.4499999999999975E-2</v>
      </c>
      <c r="R23" s="9">
        <f>IF(INDEX('Pace of change parameters'!$E$29:$I$29,1,$B$6)=1,D23*(1+P23),D23)</f>
        <v>34859.41937523512</v>
      </c>
      <c r="S23" s="96">
        <f>IF(P23&lt;INDEX('Pace of change parameters'!$E$22:$I$22,1,$B$6),INDEX('Pace of change parameters'!$E$22:$I$22,1,$B$6),P23)</f>
        <v>3.9028893449631008E-2</v>
      </c>
      <c r="T23" s="125">
        <v>3.4499999999999975E-2</v>
      </c>
      <c r="U23" s="110">
        <f t="shared" si="3"/>
        <v>34859.41937523512</v>
      </c>
      <c r="V23" s="124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5">
        <f>MIN(S23, S23+(INDEX('Pace of change parameters'!$E$25:$I$25,1,$B$6)-S23)*(1-V23))</f>
        <v>3.9028893449631008E-2</v>
      </c>
      <c r="X23" s="125">
        <v>3.4499999999999975E-2</v>
      </c>
      <c r="Y23" s="101">
        <f t="shared" si="4"/>
        <v>34859.41937523512</v>
      </c>
      <c r="Z23" s="90">
        <v>0</v>
      </c>
      <c r="AA23" s="92">
        <f t="shared" si="7"/>
        <v>36643.42791599864</v>
      </c>
      <c r="AB23" s="92">
        <f>IF(INDEX('Pace of change parameters'!$E$27:$I$27,1,$B$6)=1,MAX(AA23,Y23),Y23)</f>
        <v>34859.41937523512</v>
      </c>
      <c r="AC23" s="90">
        <f t="shared" si="5"/>
        <v>3.9028893449631008E-2</v>
      </c>
      <c r="AD23" s="136">
        <v>3.4499999999999975E-2</v>
      </c>
      <c r="AE23" s="50">
        <v>34859</v>
      </c>
      <c r="AF23" s="50">
        <v>150.72799041117949</v>
      </c>
      <c r="AG23" s="15">
        <f t="shared" si="6"/>
        <v>3.9016393442622865E-2</v>
      </c>
      <c r="AH23" s="15">
        <f t="shared" si="6"/>
        <v>3.4487554477713456E-2</v>
      </c>
      <c r="AI23" s="50"/>
      <c r="AJ23" s="50">
        <v>36643.42791599864</v>
      </c>
      <c r="AK23" s="50">
        <v>158.44373767335236</v>
      </c>
      <c r="AL23" s="15">
        <f t="shared" si="8"/>
        <v>-4.869707932590972E-2</v>
      </c>
      <c r="AM23" s="52">
        <f t="shared" si="8"/>
        <v>-4.869707932590972E-2</v>
      </c>
    </row>
    <row r="24" spans="1:39" x14ac:dyDescent="0.2">
      <c r="A24" s="178" t="s">
        <v>95</v>
      </c>
      <c r="B24" s="178" t="s">
        <v>96</v>
      </c>
      <c r="D24" s="61">
        <v>22610</v>
      </c>
      <c r="E24" s="66">
        <v>123.09247279636672</v>
      </c>
      <c r="F24" s="49"/>
      <c r="G24" s="81">
        <v>23751.619243156631</v>
      </c>
      <c r="H24" s="74">
        <v>128.51940017101848</v>
      </c>
      <c r="I24" s="83"/>
      <c r="J24" s="96">
        <f t="shared" si="2"/>
        <v>-4.8064901658675607E-2</v>
      </c>
      <c r="K24" s="119">
        <f t="shared" si="2"/>
        <v>-4.2226522746217632E-2</v>
      </c>
      <c r="L24" s="96">
        <v>4.0844763414503493E-2</v>
      </c>
      <c r="M24" s="90">
        <f>INDEX('Pace of change parameters'!$E$20:$I$20,1,$B$6)</f>
        <v>3.4500000000000003E-2</v>
      </c>
      <c r="N24" s="101">
        <f>IF(INDEX('Pace of change parameters'!$E$28:$I$28,1,$B$6)=1,(1+L24)*D24,D24)</f>
        <v>23533.500100801924</v>
      </c>
      <c r="O24" s="87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0.99168304028191001</v>
      </c>
      <c r="P24" s="51">
        <v>4.0844763414503493E-2</v>
      </c>
      <c r="Q24" s="51">
        <v>3.4499999999999975E-2</v>
      </c>
      <c r="R24" s="9">
        <f>IF(INDEX('Pace of change parameters'!$E$29:$I$29,1,$B$6)=1,D24*(1+P24),D24)</f>
        <v>23533.500100801924</v>
      </c>
      <c r="S24" s="96">
        <f>IF(P24&lt;INDEX('Pace of change parameters'!$E$22:$I$22,1,$B$6),INDEX('Pace of change parameters'!$E$22:$I$22,1,$B$6),P24)</f>
        <v>4.0844763414503493E-2</v>
      </c>
      <c r="T24" s="125">
        <v>3.4499999999999975E-2</v>
      </c>
      <c r="U24" s="110">
        <f t="shared" si="3"/>
        <v>23533.500100801924</v>
      </c>
      <c r="V24" s="124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5">
        <f>MIN(S24, S24+(INDEX('Pace of change parameters'!$E$25:$I$25,1,$B$6)-S24)*(1-V24))</f>
        <v>4.0844763414503493E-2</v>
      </c>
      <c r="X24" s="125">
        <v>3.4499999999999975E-2</v>
      </c>
      <c r="Y24" s="101">
        <f t="shared" si="4"/>
        <v>23533.500100801924</v>
      </c>
      <c r="Z24" s="90">
        <v>0</v>
      </c>
      <c r="AA24" s="92">
        <f t="shared" si="7"/>
        <v>24725.174075690233</v>
      </c>
      <c r="AB24" s="92">
        <f>IF(INDEX('Pace of change parameters'!$E$27:$I$27,1,$B$6)=1,MAX(AA24,Y24),Y24)</f>
        <v>23533.500100801924</v>
      </c>
      <c r="AC24" s="90">
        <f t="shared" si="5"/>
        <v>4.0844763414503493E-2</v>
      </c>
      <c r="AD24" s="136">
        <v>3.4499999999999975E-2</v>
      </c>
      <c r="AE24" s="50">
        <v>23534</v>
      </c>
      <c r="AF24" s="50">
        <v>127.34186804953082</v>
      </c>
      <c r="AG24" s="15">
        <f t="shared" si="6"/>
        <v>4.0866873065015463E-2</v>
      </c>
      <c r="AH24" s="15">
        <f t="shared" si="6"/>
        <v>3.4521974874888617E-2</v>
      </c>
      <c r="AI24" s="50"/>
      <c r="AJ24" s="50">
        <v>24725.174075690233</v>
      </c>
      <c r="AK24" s="50">
        <v>133.78728030289054</v>
      </c>
      <c r="AL24" s="15">
        <f t="shared" si="8"/>
        <v>-4.8176569841075212E-2</v>
      </c>
      <c r="AM24" s="52">
        <f t="shared" si="8"/>
        <v>-4.8176569841075323E-2</v>
      </c>
    </row>
    <row r="25" spans="1:39" x14ac:dyDescent="0.2">
      <c r="A25" s="178" t="s">
        <v>97</v>
      </c>
      <c r="B25" s="178" t="s">
        <v>98</v>
      </c>
      <c r="D25" s="61">
        <v>75401</v>
      </c>
      <c r="E25" s="66">
        <v>144.51848933695055</v>
      </c>
      <c r="F25" s="49"/>
      <c r="G25" s="81">
        <v>71331.06418652006</v>
      </c>
      <c r="H25" s="74">
        <v>136.68655908351894</v>
      </c>
      <c r="I25" s="83"/>
      <c r="J25" s="96">
        <f t="shared" ref="J25:K88" si="9">D25/G25-1</f>
        <v>5.705698996495645E-2</v>
      </c>
      <c r="K25" s="119">
        <f t="shared" si="9"/>
        <v>5.7298466695954398E-2</v>
      </c>
      <c r="L25" s="96">
        <v>3.4736323756040299E-2</v>
      </c>
      <c r="M25" s="90">
        <f>INDEX('Pace of change parameters'!$E$20:$I$20,1,$B$6)</f>
        <v>3.4500000000000003E-2</v>
      </c>
      <c r="N25" s="101">
        <f>IF(INDEX('Pace of change parameters'!$E$28:$I$28,1,$B$6)=1,(1+L25)*D25,D25)</f>
        <v>78020.153547529189</v>
      </c>
      <c r="O25" s="87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1">
        <v>3.4736323756040299E-2</v>
      </c>
      <c r="Q25" s="51">
        <v>3.4499999999999975E-2</v>
      </c>
      <c r="R25" s="9">
        <f>IF(INDEX('Pace of change parameters'!$E$29:$I$29,1,$B$6)=1,D25*(1+P25),D25)</f>
        <v>78020.153547529189</v>
      </c>
      <c r="S25" s="96">
        <f>IF(P25&lt;INDEX('Pace of change parameters'!$E$22:$I$22,1,$B$6),INDEX('Pace of change parameters'!$E$22:$I$22,1,$B$6),P25)</f>
        <v>3.4736323756040299E-2</v>
      </c>
      <c r="T25" s="125">
        <v>3.4499999999999975E-2</v>
      </c>
      <c r="U25" s="110">
        <f t="shared" si="3"/>
        <v>78020.153547529189</v>
      </c>
      <c r="V25" s="124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0.8588602007008711</v>
      </c>
      <c r="W25" s="125">
        <f>MIN(S25, S25+(INDEX('Pace of change parameters'!$E$25:$I$25,1,$B$6)-S25)*(1-V25))</f>
        <v>3.1245043985714496E-2</v>
      </c>
      <c r="X25" s="125">
        <v>3.1009517604164483E-2</v>
      </c>
      <c r="Y25" s="101">
        <f t="shared" si="4"/>
        <v>77756.90756156687</v>
      </c>
      <c r="Z25" s="90">
        <v>0</v>
      </c>
      <c r="AA25" s="92">
        <f t="shared" si="7"/>
        <v>74254.852309662863</v>
      </c>
      <c r="AB25" s="92">
        <f>IF(INDEX('Pace of change parameters'!$E$27:$I$27,1,$B$6)=1,MAX(AA25,Y25),Y25)</f>
        <v>77756.90756156687</v>
      </c>
      <c r="AC25" s="90">
        <f t="shared" si="5"/>
        <v>3.1245043985714593E-2</v>
      </c>
      <c r="AD25" s="136">
        <v>3.1009517604164483E-2</v>
      </c>
      <c r="AE25" s="50">
        <v>77757</v>
      </c>
      <c r="AF25" s="50">
        <v>149.00011510925552</v>
      </c>
      <c r="AG25" s="15">
        <f t="shared" si="6"/>
        <v>3.1246269943369542E-2</v>
      </c>
      <c r="AH25" s="15">
        <f t="shared" si="6"/>
        <v>3.1010743281822517E-2</v>
      </c>
      <c r="AI25" s="50"/>
      <c r="AJ25" s="50">
        <v>74254.852309662863</v>
      </c>
      <c r="AK25" s="50">
        <v>142.2892027928101</v>
      </c>
      <c r="AL25" s="15">
        <f t="shared" si="8"/>
        <v>4.7163890054379598E-2</v>
      </c>
      <c r="AM25" s="52">
        <f t="shared" si="8"/>
        <v>4.7163890054379598E-2</v>
      </c>
    </row>
    <row r="26" spans="1:39" x14ac:dyDescent="0.2">
      <c r="A26" s="178" t="s">
        <v>99</v>
      </c>
      <c r="B26" s="178" t="s">
        <v>100</v>
      </c>
      <c r="D26" s="61">
        <v>51868</v>
      </c>
      <c r="E26" s="66">
        <v>137.3939815370577</v>
      </c>
      <c r="F26" s="49"/>
      <c r="G26" s="81">
        <v>52450.708683925666</v>
      </c>
      <c r="H26" s="74">
        <v>138.63105622465329</v>
      </c>
      <c r="I26" s="83"/>
      <c r="J26" s="96">
        <f t="shared" si="9"/>
        <v>-1.1109643673970937E-2</v>
      </c>
      <c r="K26" s="119">
        <f t="shared" si="9"/>
        <v>-8.9235032992239782E-3</v>
      </c>
      <c r="L26" s="96">
        <v>3.6786969635418387E-2</v>
      </c>
      <c r="M26" s="90">
        <f>INDEX('Pace of change parameters'!$E$20:$I$20,1,$B$6)</f>
        <v>3.4500000000000003E-2</v>
      </c>
      <c r="N26" s="101">
        <f>IF(INDEX('Pace of change parameters'!$E$28:$I$28,1,$B$6)=1,(1+L26)*D26,D26)</f>
        <v>53776.066541049884</v>
      </c>
      <c r="O26" s="87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0.63358605698090298</v>
      </c>
      <c r="P26" s="51">
        <v>3.6786969635418387E-2</v>
      </c>
      <c r="Q26" s="51">
        <v>3.4499999999999975E-2</v>
      </c>
      <c r="R26" s="9">
        <f>IF(INDEX('Pace of change parameters'!$E$29:$I$29,1,$B$6)=1,D26*(1+P26),D26)</f>
        <v>53776.066541049884</v>
      </c>
      <c r="S26" s="96">
        <f>IF(P26&lt;INDEX('Pace of change parameters'!$E$22:$I$22,1,$B$6),INDEX('Pace of change parameters'!$E$22:$I$22,1,$B$6),P26)</f>
        <v>3.6786969635418387E-2</v>
      </c>
      <c r="T26" s="125">
        <v>3.4499999999999975E-2</v>
      </c>
      <c r="U26" s="110">
        <f t="shared" si="3"/>
        <v>53776.066541049884</v>
      </c>
      <c r="V26" s="124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5">
        <f>MIN(S26, S26+(INDEX('Pace of change parameters'!$E$25:$I$25,1,$B$6)-S26)*(1-V26))</f>
        <v>3.6786969635418387E-2</v>
      </c>
      <c r="X26" s="125">
        <v>3.4499999999999975E-2</v>
      </c>
      <c r="Y26" s="101">
        <f t="shared" si="4"/>
        <v>53776.066541049884</v>
      </c>
      <c r="Z26" s="90">
        <v>0</v>
      </c>
      <c r="AA26" s="92">
        <f t="shared" si="7"/>
        <v>54600.610144802304</v>
      </c>
      <c r="AB26" s="92">
        <f>IF(INDEX('Pace of change parameters'!$E$27:$I$27,1,$B$6)=1,MAX(AA26,Y26),Y26)</f>
        <v>53776.066541049884</v>
      </c>
      <c r="AC26" s="90">
        <f t="shared" si="5"/>
        <v>3.6786969635418387E-2</v>
      </c>
      <c r="AD26" s="136">
        <v>3.4499999999999975E-2</v>
      </c>
      <c r="AE26" s="50">
        <v>53776</v>
      </c>
      <c r="AF26" s="50">
        <v>142.13389802722844</v>
      </c>
      <c r="AG26" s="15">
        <f t="shared" si="6"/>
        <v>3.6785686743271429E-2</v>
      </c>
      <c r="AH26" s="15">
        <f t="shared" si="6"/>
        <v>3.4498719937687383E-2</v>
      </c>
      <c r="AI26" s="50"/>
      <c r="AJ26" s="50">
        <v>54600.610144802304</v>
      </c>
      <c r="AK26" s="50">
        <v>144.31340290363332</v>
      </c>
      <c r="AL26" s="15">
        <f t="shared" si="8"/>
        <v>-1.5102581136280602E-2</v>
      </c>
      <c r="AM26" s="52">
        <f t="shared" si="8"/>
        <v>-1.5102581136280602E-2</v>
      </c>
    </row>
    <row r="27" spans="1:39" x14ac:dyDescent="0.2">
      <c r="A27" s="178" t="s">
        <v>101</v>
      </c>
      <c r="B27" s="178" t="s">
        <v>102</v>
      </c>
      <c r="D27" s="61">
        <v>27261</v>
      </c>
      <c r="E27" s="66">
        <v>129.758665362746</v>
      </c>
      <c r="F27" s="49"/>
      <c r="G27" s="81">
        <v>27117.319270782493</v>
      </c>
      <c r="H27" s="74">
        <v>128.42535065604204</v>
      </c>
      <c r="I27" s="83"/>
      <c r="J27" s="96">
        <f t="shared" si="9"/>
        <v>5.2984857309370526E-3</v>
      </c>
      <c r="K27" s="119">
        <f t="shared" si="9"/>
        <v>1.0382021149974774E-2</v>
      </c>
      <c r="L27" s="96">
        <v>3.9731199952689478E-2</v>
      </c>
      <c r="M27" s="90">
        <f>INDEX('Pace of change parameters'!$E$20:$I$20,1,$B$6)</f>
        <v>3.4500000000000003E-2</v>
      </c>
      <c r="N27" s="101">
        <f>IF(INDEX('Pace of change parameters'!$E$28:$I$28,1,$B$6)=1,(1+L27)*D27,D27)</f>
        <v>28344.112241910268</v>
      </c>
      <c r="O27" s="87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0.42599977258091642</v>
      </c>
      <c r="P27" s="51">
        <v>3.9731199952689478E-2</v>
      </c>
      <c r="Q27" s="51">
        <v>3.4499999999999975E-2</v>
      </c>
      <c r="R27" s="9">
        <f>IF(INDEX('Pace of change parameters'!$E$29:$I$29,1,$B$6)=1,D27*(1+P27),D27)</f>
        <v>28344.112241910268</v>
      </c>
      <c r="S27" s="96">
        <f>IF(P27&lt;INDEX('Pace of change parameters'!$E$22:$I$22,1,$B$6),INDEX('Pace of change parameters'!$E$22:$I$22,1,$B$6),P27)</f>
        <v>3.9731199952689478E-2</v>
      </c>
      <c r="T27" s="125">
        <v>3.4499999999999975E-2</v>
      </c>
      <c r="U27" s="110">
        <f t="shared" si="3"/>
        <v>28344.112241910268</v>
      </c>
      <c r="V27" s="124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5">
        <f>MIN(S27, S27+(INDEX('Pace of change parameters'!$E$25:$I$25,1,$B$6)-S27)*(1-V27))</f>
        <v>3.9731199952689478E-2</v>
      </c>
      <c r="X27" s="125">
        <v>3.4499999999999975E-2</v>
      </c>
      <c r="Y27" s="101">
        <f t="shared" si="4"/>
        <v>28344.112241910268</v>
      </c>
      <c r="Z27" s="90">
        <v>0</v>
      </c>
      <c r="AA27" s="92">
        <f t="shared" si="7"/>
        <v>28228.830740849251</v>
      </c>
      <c r="AB27" s="92">
        <f>IF(INDEX('Pace of change parameters'!$E$27:$I$27,1,$B$6)=1,MAX(AA27,Y27),Y27)</f>
        <v>28344.112241910268</v>
      </c>
      <c r="AC27" s="90">
        <f t="shared" si="5"/>
        <v>3.9731199952689478E-2</v>
      </c>
      <c r="AD27" s="136">
        <v>3.4499999999999975E-2</v>
      </c>
      <c r="AE27" s="50">
        <v>28344</v>
      </c>
      <c r="AF27" s="50">
        <v>134.23480774948362</v>
      </c>
      <c r="AG27" s="15">
        <f t="shared" si="6"/>
        <v>3.9727082645537592E-2</v>
      </c>
      <c r="AH27" s="15">
        <f t="shared" si="6"/>
        <v>3.4495903408257034E-2</v>
      </c>
      <c r="AI27" s="50"/>
      <c r="AJ27" s="50">
        <v>28228.830740849251</v>
      </c>
      <c r="AK27" s="50">
        <v>133.68937579348761</v>
      </c>
      <c r="AL27" s="15">
        <f t="shared" si="8"/>
        <v>4.0798451840970973E-3</v>
      </c>
      <c r="AM27" s="52">
        <f t="shared" si="8"/>
        <v>4.0798451840970973E-3</v>
      </c>
    </row>
    <row r="28" spans="1:39" x14ac:dyDescent="0.2">
      <c r="A28" s="178" t="s">
        <v>103</v>
      </c>
      <c r="B28" s="178" t="s">
        <v>104</v>
      </c>
      <c r="D28" s="61">
        <v>22226</v>
      </c>
      <c r="E28" s="66">
        <v>145.17317159607117</v>
      </c>
      <c r="F28" s="49"/>
      <c r="G28" s="81">
        <v>21376.021362830932</v>
      </c>
      <c r="H28" s="74">
        <v>139.06813283032372</v>
      </c>
      <c r="I28" s="83"/>
      <c r="J28" s="96">
        <f t="shared" si="9"/>
        <v>3.9763182434268574E-2</v>
      </c>
      <c r="K28" s="119">
        <f t="shared" si="9"/>
        <v>4.3899624173398433E-2</v>
      </c>
      <c r="L28" s="96">
        <v>3.8615503464078715E-2</v>
      </c>
      <c r="M28" s="90">
        <f>INDEX('Pace of change parameters'!$E$20:$I$20,1,$B$6)</f>
        <v>3.4500000000000003E-2</v>
      </c>
      <c r="N28" s="101">
        <f>IF(INDEX('Pace of change parameters'!$E$28:$I$28,1,$B$6)=1,(1+L28)*D28,D28)</f>
        <v>23084.268179992614</v>
      </c>
      <c r="O28" s="87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6.5595438995715807E-2</v>
      </c>
      <c r="P28" s="51">
        <v>3.8615503464078715E-2</v>
      </c>
      <c r="Q28" s="51">
        <v>3.4499999999999975E-2</v>
      </c>
      <c r="R28" s="9">
        <f>IF(INDEX('Pace of change parameters'!$E$29:$I$29,1,$B$6)=1,D28*(1+P28),D28)</f>
        <v>23084.268179992614</v>
      </c>
      <c r="S28" s="96">
        <f>IF(P28&lt;INDEX('Pace of change parameters'!$E$22:$I$22,1,$B$6),INDEX('Pace of change parameters'!$E$22:$I$22,1,$B$6),P28)</f>
        <v>3.8615503464078715E-2</v>
      </c>
      <c r="T28" s="125">
        <v>3.4499999999999975E-2</v>
      </c>
      <c r="U28" s="110">
        <f t="shared" si="3"/>
        <v>23084.268179992614</v>
      </c>
      <c r="V28" s="124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5">
        <f>MIN(S28, S28+(INDEX('Pace of change parameters'!$E$25:$I$25,1,$B$6)-S28)*(1-V28))</f>
        <v>3.8615503464078715E-2</v>
      </c>
      <c r="X28" s="125">
        <v>3.4499999999999975E-2</v>
      </c>
      <c r="Y28" s="101">
        <f t="shared" si="4"/>
        <v>23084.268179992614</v>
      </c>
      <c r="Z28" s="90">
        <v>0</v>
      </c>
      <c r="AA28" s="92">
        <f t="shared" si="7"/>
        <v>22252.202842715578</v>
      </c>
      <c r="AB28" s="92">
        <f>IF(INDEX('Pace of change parameters'!$E$27:$I$27,1,$B$6)=1,MAX(AA28,Y28),Y28)</f>
        <v>23084.268179992614</v>
      </c>
      <c r="AC28" s="90">
        <f t="shared" si="5"/>
        <v>3.8615503464078715E-2</v>
      </c>
      <c r="AD28" s="136">
        <v>3.4499999999999975E-2</v>
      </c>
      <c r="AE28" s="50">
        <v>23084</v>
      </c>
      <c r="AF28" s="50">
        <v>150.17990129057597</v>
      </c>
      <c r="AG28" s="15">
        <f t="shared" si="6"/>
        <v>3.860343741563943E-2</v>
      </c>
      <c r="AH28" s="15">
        <f t="shared" si="6"/>
        <v>3.4487981763155817E-2</v>
      </c>
      <c r="AI28" s="50"/>
      <c r="AJ28" s="50">
        <v>22252.202842715578</v>
      </c>
      <c r="AK28" s="50">
        <v>144.76839483698234</v>
      </c>
      <c r="AL28" s="15">
        <f t="shared" si="8"/>
        <v>3.7380441080992366E-2</v>
      </c>
      <c r="AM28" s="52">
        <f t="shared" si="8"/>
        <v>3.7380441080992144E-2</v>
      </c>
    </row>
    <row r="29" spans="1:39" x14ac:dyDescent="0.2">
      <c r="A29" s="178" t="s">
        <v>105</v>
      </c>
      <c r="B29" s="178" t="s">
        <v>106</v>
      </c>
      <c r="D29" s="61">
        <v>28485</v>
      </c>
      <c r="E29" s="66">
        <v>133.9139498574983</v>
      </c>
      <c r="F29" s="49"/>
      <c r="G29" s="81">
        <v>29804.667578252756</v>
      </c>
      <c r="H29" s="74">
        <v>139.86180292718987</v>
      </c>
      <c r="I29" s="83"/>
      <c r="J29" s="96">
        <f t="shared" si="9"/>
        <v>-4.4277211775234249E-2</v>
      </c>
      <c r="K29" s="119">
        <f t="shared" si="9"/>
        <v>-4.2526643766975791E-2</v>
      </c>
      <c r="L29" s="96">
        <v>3.6394861801827716E-2</v>
      </c>
      <c r="M29" s="90">
        <f>INDEX('Pace of change parameters'!$E$20:$I$20,1,$B$6)</f>
        <v>3.4500000000000003E-2</v>
      </c>
      <c r="N29" s="101">
        <f>IF(INDEX('Pace of change parameters'!$E$28:$I$28,1,$B$6)=1,(1+L29)*D29,D29)</f>
        <v>29521.707638425061</v>
      </c>
      <c r="O29" s="87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0.99491014803199784</v>
      </c>
      <c r="P29" s="51">
        <v>3.6394861801827716E-2</v>
      </c>
      <c r="Q29" s="51">
        <v>3.4499999999999975E-2</v>
      </c>
      <c r="R29" s="9">
        <f>IF(INDEX('Pace of change parameters'!$E$29:$I$29,1,$B$6)=1,D29*(1+P29),D29)</f>
        <v>29521.707638425061</v>
      </c>
      <c r="S29" s="96">
        <f>IF(P29&lt;INDEX('Pace of change parameters'!$E$22:$I$22,1,$B$6),INDEX('Pace of change parameters'!$E$22:$I$22,1,$B$6),P29)</f>
        <v>3.6394861801827716E-2</v>
      </c>
      <c r="T29" s="125">
        <v>3.4499999999999975E-2</v>
      </c>
      <c r="U29" s="110">
        <f t="shared" si="3"/>
        <v>29521.707638425061</v>
      </c>
      <c r="V29" s="124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5">
        <f>MIN(S29, S29+(INDEX('Pace of change parameters'!$E$25:$I$25,1,$B$6)-S29)*(1-V29))</f>
        <v>3.6394861801827716E-2</v>
      </c>
      <c r="X29" s="125">
        <v>3.4499999999999975E-2</v>
      </c>
      <c r="Y29" s="101">
        <f t="shared" si="4"/>
        <v>29521.707638425061</v>
      </c>
      <c r="Z29" s="90">
        <v>0</v>
      </c>
      <c r="AA29" s="92">
        <f t="shared" si="7"/>
        <v>31026.33073543838</v>
      </c>
      <c r="AB29" s="92">
        <f>IF(INDEX('Pace of change parameters'!$E$27:$I$27,1,$B$6)=1,MAX(AA29,Y29),Y29)</f>
        <v>29521.707638425061</v>
      </c>
      <c r="AC29" s="90">
        <f t="shared" si="5"/>
        <v>3.6394861801827716E-2</v>
      </c>
      <c r="AD29" s="136">
        <v>3.4499999999999975E-2</v>
      </c>
      <c r="AE29" s="50">
        <v>29522</v>
      </c>
      <c r="AF29" s="50">
        <v>138.53535306762694</v>
      </c>
      <c r="AG29" s="15">
        <f t="shared" si="6"/>
        <v>3.6405125504651581E-2</v>
      </c>
      <c r="AH29" s="15">
        <f t="shared" si="6"/>
        <v>3.4510244937487222E-2</v>
      </c>
      <c r="AI29" s="50"/>
      <c r="AJ29" s="50">
        <v>31026.33073543838</v>
      </c>
      <c r="AK29" s="50">
        <v>145.59459666780441</v>
      </c>
      <c r="AL29" s="15">
        <f t="shared" si="8"/>
        <v>-4.8485615275161376E-2</v>
      </c>
      <c r="AM29" s="52">
        <f t="shared" si="8"/>
        <v>-4.8485615275161487E-2</v>
      </c>
    </row>
    <row r="30" spans="1:39" x14ac:dyDescent="0.2">
      <c r="A30" s="178" t="s">
        <v>107</v>
      </c>
      <c r="B30" s="178" t="s">
        <v>108</v>
      </c>
      <c r="D30" s="61">
        <v>18770</v>
      </c>
      <c r="E30" s="66">
        <v>143.18417785630126</v>
      </c>
      <c r="F30" s="49"/>
      <c r="G30" s="81">
        <v>19048.402018394136</v>
      </c>
      <c r="H30" s="74">
        <v>145.01019212922643</v>
      </c>
      <c r="I30" s="83"/>
      <c r="J30" s="96">
        <f t="shared" si="9"/>
        <v>-1.4615505181237554E-2</v>
      </c>
      <c r="K30" s="119">
        <f t="shared" si="9"/>
        <v>-1.2592316761417033E-2</v>
      </c>
      <c r="L30" s="96">
        <v>3.6624032224283454E-2</v>
      </c>
      <c r="M30" s="90">
        <f>INDEX('Pace of change parameters'!$E$20:$I$20,1,$B$6)</f>
        <v>3.4500000000000003E-2</v>
      </c>
      <c r="N30" s="101">
        <f>IF(INDEX('Pace of change parameters'!$E$28:$I$28,1,$B$6)=1,(1+L30)*D30,D30)</f>
        <v>19457.433084849799</v>
      </c>
      <c r="O30" s="87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0.67303566410125848</v>
      </c>
      <c r="P30" s="51">
        <v>3.6624032224283454E-2</v>
      </c>
      <c r="Q30" s="51">
        <v>3.4499999999999975E-2</v>
      </c>
      <c r="R30" s="9">
        <f>IF(INDEX('Pace of change parameters'!$E$29:$I$29,1,$B$6)=1,D30*(1+P30),D30)</f>
        <v>19457.433084849799</v>
      </c>
      <c r="S30" s="96">
        <f>IF(P30&lt;INDEX('Pace of change parameters'!$E$22:$I$22,1,$B$6),INDEX('Pace of change parameters'!$E$22:$I$22,1,$B$6),P30)</f>
        <v>3.6624032224283454E-2</v>
      </c>
      <c r="T30" s="125">
        <v>3.4499999999999975E-2</v>
      </c>
      <c r="U30" s="110">
        <f t="shared" si="3"/>
        <v>19457.433084849799</v>
      </c>
      <c r="V30" s="124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5">
        <f>MIN(S30, S30+(INDEX('Pace of change parameters'!$E$25:$I$25,1,$B$6)-S30)*(1-V30))</f>
        <v>3.6624032224283454E-2</v>
      </c>
      <c r="X30" s="125">
        <v>3.4499999999999975E-2</v>
      </c>
      <c r="Y30" s="101">
        <f t="shared" si="4"/>
        <v>19457.433084849799</v>
      </c>
      <c r="Z30" s="90">
        <v>0</v>
      </c>
      <c r="AA30" s="92">
        <f t="shared" si="7"/>
        <v>19829.176737254351</v>
      </c>
      <c r="AB30" s="92">
        <f>IF(INDEX('Pace of change parameters'!$E$27:$I$27,1,$B$6)=1,MAX(AA30,Y30),Y30)</f>
        <v>19457.433084849799</v>
      </c>
      <c r="AC30" s="90">
        <f t="shared" si="5"/>
        <v>3.6624032224283454E-2</v>
      </c>
      <c r="AD30" s="136">
        <v>3.4499999999999975E-2</v>
      </c>
      <c r="AE30" s="50">
        <v>19457</v>
      </c>
      <c r="AF30" s="50">
        <v>148.12073503771109</v>
      </c>
      <c r="AG30" s="15">
        <f t="shared" si="6"/>
        <v>3.6600958977091036E-2</v>
      </c>
      <c r="AH30" s="15">
        <f t="shared" si="6"/>
        <v>3.4476974029659324E-2</v>
      </c>
      <c r="AI30" s="50"/>
      <c r="AJ30" s="50">
        <v>19829.176737254351</v>
      </c>
      <c r="AK30" s="50">
        <v>150.95401313228123</v>
      </c>
      <c r="AL30" s="15">
        <f t="shared" si="8"/>
        <v>-1.8769147210994319E-2</v>
      </c>
      <c r="AM30" s="52">
        <f t="shared" si="8"/>
        <v>-1.8769147210994208E-2</v>
      </c>
    </row>
    <row r="31" spans="1:39" x14ac:dyDescent="0.2">
      <c r="A31" s="178" t="s">
        <v>109</v>
      </c>
      <c r="B31" s="178" t="s">
        <v>110</v>
      </c>
      <c r="D31" s="61">
        <v>31863</v>
      </c>
      <c r="E31" s="66">
        <v>138.80533916291017</v>
      </c>
      <c r="F31" s="49"/>
      <c r="G31" s="81">
        <v>33348.985706767075</v>
      </c>
      <c r="H31" s="74">
        <v>144.89496270487516</v>
      </c>
      <c r="I31" s="83"/>
      <c r="J31" s="96">
        <f t="shared" si="9"/>
        <v>-4.455864774518592E-2</v>
      </c>
      <c r="K31" s="119">
        <f t="shared" si="9"/>
        <v>-4.2027848506841825E-2</v>
      </c>
      <c r="L31" s="96">
        <v>3.7240211951145019E-2</v>
      </c>
      <c r="M31" s="90">
        <f>INDEX('Pace of change parameters'!$E$20:$I$20,1,$B$6)</f>
        <v>3.4500000000000003E-2</v>
      </c>
      <c r="N31" s="101">
        <f>IF(INDEX('Pace of change parameters'!$E$28:$I$28,1,$B$6)=1,(1+L31)*D31,D31)</f>
        <v>33049.584873399333</v>
      </c>
      <c r="O31" s="87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0.98954675813808413</v>
      </c>
      <c r="P31" s="51">
        <v>3.7240211951145019E-2</v>
      </c>
      <c r="Q31" s="51">
        <v>3.4499999999999975E-2</v>
      </c>
      <c r="R31" s="9">
        <f>IF(INDEX('Pace of change parameters'!$E$29:$I$29,1,$B$6)=1,D31*(1+P31),D31)</f>
        <v>33049.584873399333</v>
      </c>
      <c r="S31" s="96">
        <f>IF(P31&lt;INDEX('Pace of change parameters'!$E$22:$I$22,1,$B$6),INDEX('Pace of change parameters'!$E$22:$I$22,1,$B$6),P31)</f>
        <v>3.7240211951145019E-2</v>
      </c>
      <c r="T31" s="125">
        <v>3.4499999999999975E-2</v>
      </c>
      <c r="U31" s="110">
        <f t="shared" si="3"/>
        <v>33049.584873399333</v>
      </c>
      <c r="V31" s="124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5">
        <f>MIN(S31, S31+(INDEX('Pace of change parameters'!$E$25:$I$25,1,$B$6)-S31)*(1-V31))</f>
        <v>3.7240211951145019E-2</v>
      </c>
      <c r="X31" s="125">
        <v>3.4499999999999975E-2</v>
      </c>
      <c r="Y31" s="101">
        <f t="shared" si="4"/>
        <v>33049.584873399333</v>
      </c>
      <c r="Z31" s="90">
        <v>0</v>
      </c>
      <c r="AA31" s="92">
        <f t="shared" si="7"/>
        <v>34715.926876652644</v>
      </c>
      <c r="AB31" s="92">
        <f>IF(INDEX('Pace of change parameters'!$E$27:$I$27,1,$B$6)=1,MAX(AA31,Y31),Y31)</f>
        <v>33049.584873399333</v>
      </c>
      <c r="AC31" s="90">
        <f t="shared" si="5"/>
        <v>3.7240211951145019E-2</v>
      </c>
      <c r="AD31" s="136">
        <v>3.4499999999999975E-2</v>
      </c>
      <c r="AE31" s="50">
        <v>33050</v>
      </c>
      <c r="AF31" s="50">
        <v>143.59592700969012</v>
      </c>
      <c r="AG31" s="15">
        <f t="shared" si="6"/>
        <v>3.7253240435614954E-2</v>
      </c>
      <c r="AH31" s="15">
        <f t="shared" si="6"/>
        <v>3.4512994065432956E-2</v>
      </c>
      <c r="AI31" s="50"/>
      <c r="AJ31" s="50">
        <v>34715.926876652644</v>
      </c>
      <c r="AK31" s="50">
        <v>150.83406057045545</v>
      </c>
      <c r="AL31" s="15">
        <f t="shared" si="8"/>
        <v>-4.798739444784994E-2</v>
      </c>
      <c r="AM31" s="52">
        <f t="shared" si="8"/>
        <v>-4.798739444784994E-2</v>
      </c>
    </row>
    <row r="32" spans="1:39" x14ac:dyDescent="0.2">
      <c r="A32" s="178" t="s">
        <v>111</v>
      </c>
      <c r="B32" s="178" t="s">
        <v>112</v>
      </c>
      <c r="D32" s="61">
        <v>31052</v>
      </c>
      <c r="E32" s="66">
        <v>190.63466918651724</v>
      </c>
      <c r="F32" s="49"/>
      <c r="G32" s="81">
        <v>25095.326300334469</v>
      </c>
      <c r="H32" s="74">
        <v>153.9245177778881</v>
      </c>
      <c r="I32" s="83"/>
      <c r="J32" s="96">
        <f t="shared" si="9"/>
        <v>0.23736187481197013</v>
      </c>
      <c r="K32" s="119">
        <f t="shared" si="9"/>
        <v>0.23849450327076305</v>
      </c>
      <c r="L32" s="96">
        <v>3.5446937322437977E-2</v>
      </c>
      <c r="M32" s="90">
        <f>INDEX('Pace of change parameters'!$E$20:$I$20,1,$B$6)</f>
        <v>3.4500000000000003E-2</v>
      </c>
      <c r="N32" s="101">
        <f>IF(INDEX('Pace of change parameters'!$E$28:$I$28,1,$B$6)=1,(1+L32)*D32,D32)</f>
        <v>32152.698297736344</v>
      </c>
      <c r="O32" s="87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1">
        <v>3.5446937322437977E-2</v>
      </c>
      <c r="Q32" s="51">
        <v>3.4499999999999975E-2</v>
      </c>
      <c r="R32" s="9">
        <f>IF(INDEX('Pace of change parameters'!$E$29:$I$29,1,$B$6)=1,D32*(1+P32),D32)</f>
        <v>32152.698297736344</v>
      </c>
      <c r="S32" s="96">
        <f>IF(P32&lt;INDEX('Pace of change parameters'!$E$22:$I$22,1,$B$6),INDEX('Pace of change parameters'!$E$22:$I$22,1,$B$6),P32)</f>
        <v>3.5446937322437977E-2</v>
      </c>
      <c r="T32" s="125">
        <v>3.4499999999999975E-2</v>
      </c>
      <c r="U32" s="110">
        <f t="shared" si="3"/>
        <v>32152.698297736344</v>
      </c>
      <c r="V32" s="124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0</v>
      </c>
      <c r="W32" s="125">
        <f>MIN(S32, S32+(INDEX('Pace of change parameters'!$E$25:$I$25,1,$B$6)-S32)*(1-V32))</f>
        <v>1.0000000000000002E-2</v>
      </c>
      <c r="X32" s="125">
        <v>9.0763344202500207E-3</v>
      </c>
      <c r="Y32" s="101">
        <f t="shared" si="4"/>
        <v>31362.52</v>
      </c>
      <c r="Z32" s="90">
        <v>0</v>
      </c>
      <c r="AA32" s="92">
        <f t="shared" si="7"/>
        <v>26123.95832510632</v>
      </c>
      <c r="AB32" s="92">
        <f>IF(INDEX('Pace of change parameters'!$E$27:$I$27,1,$B$6)=1,MAX(AA32,Y32),Y32)</f>
        <v>31362.52</v>
      </c>
      <c r="AC32" s="90">
        <f t="shared" si="5"/>
        <v>1.0000000000000009E-2</v>
      </c>
      <c r="AD32" s="136">
        <v>9.0763344202500207E-3</v>
      </c>
      <c r="AE32" s="50">
        <v>31363</v>
      </c>
      <c r="AF32" s="50">
        <v>192.36787732078875</v>
      </c>
      <c r="AG32" s="15">
        <f t="shared" si="6"/>
        <v>1.001545794151748E-2</v>
      </c>
      <c r="AH32" s="15">
        <f t="shared" si="6"/>
        <v>9.0917782251649371E-3</v>
      </c>
      <c r="AI32" s="50"/>
      <c r="AJ32" s="50">
        <v>26123.95832510632</v>
      </c>
      <c r="AK32" s="50">
        <v>160.23372796663105</v>
      </c>
      <c r="AL32" s="15">
        <f t="shared" si="8"/>
        <v>0.20054547667298639</v>
      </c>
      <c r="AM32" s="52">
        <f t="shared" si="8"/>
        <v>0.20054547667298661</v>
      </c>
    </row>
    <row r="33" spans="1:39" x14ac:dyDescent="0.2">
      <c r="A33" s="178" t="s">
        <v>113</v>
      </c>
      <c r="B33" s="178" t="s">
        <v>114</v>
      </c>
      <c r="D33" s="61">
        <v>21263</v>
      </c>
      <c r="E33" s="66">
        <v>133.4507162762512</v>
      </c>
      <c r="F33" s="49"/>
      <c r="G33" s="81">
        <v>21812.034644357354</v>
      </c>
      <c r="H33" s="74">
        <v>136.64904903478845</v>
      </c>
      <c r="I33" s="83"/>
      <c r="J33" s="96">
        <f t="shared" si="9"/>
        <v>-2.5171179732166205E-2</v>
      </c>
      <c r="K33" s="119">
        <f t="shared" si="9"/>
        <v>-2.3405452003716576E-2</v>
      </c>
      <c r="L33" s="96">
        <v>3.6373811378062504E-2</v>
      </c>
      <c r="M33" s="90">
        <f>INDEX('Pace of change parameters'!$E$20:$I$20,1,$B$6)</f>
        <v>3.4500000000000003E-2</v>
      </c>
      <c r="N33" s="101">
        <f>IF(INDEX('Pace of change parameters'!$E$28:$I$28,1,$B$6)=1,(1+L33)*D33,D33)</f>
        <v>22036.416351331743</v>
      </c>
      <c r="O33" s="87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0.78930593552383421</v>
      </c>
      <c r="P33" s="51">
        <v>3.6373811378062504E-2</v>
      </c>
      <c r="Q33" s="51">
        <v>3.4499999999999975E-2</v>
      </c>
      <c r="R33" s="9">
        <f>IF(INDEX('Pace of change parameters'!$E$29:$I$29,1,$B$6)=1,D33*(1+P33),D33)</f>
        <v>22036.416351331743</v>
      </c>
      <c r="S33" s="96">
        <f>IF(P33&lt;INDEX('Pace of change parameters'!$E$22:$I$22,1,$B$6),INDEX('Pace of change parameters'!$E$22:$I$22,1,$B$6),P33)</f>
        <v>3.6373811378062504E-2</v>
      </c>
      <c r="T33" s="125">
        <v>3.4499999999999975E-2</v>
      </c>
      <c r="U33" s="110">
        <f t="shared" si="3"/>
        <v>22036.416351331743</v>
      </c>
      <c r="V33" s="124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5">
        <f>MIN(S33, S33+(INDEX('Pace of change parameters'!$E$25:$I$25,1,$B$6)-S33)*(1-V33))</f>
        <v>3.6373811378062504E-2</v>
      </c>
      <c r="X33" s="125">
        <v>3.4499999999999975E-2</v>
      </c>
      <c r="Y33" s="101">
        <f t="shared" si="4"/>
        <v>22036.416351331743</v>
      </c>
      <c r="Z33" s="90">
        <v>0</v>
      </c>
      <c r="AA33" s="92">
        <f t="shared" si="7"/>
        <v>22706.087867340157</v>
      </c>
      <c r="AB33" s="92">
        <f>IF(INDEX('Pace of change parameters'!$E$27:$I$27,1,$B$6)=1,MAX(AA33,Y33),Y33)</f>
        <v>22036.416351331743</v>
      </c>
      <c r="AC33" s="90">
        <f t="shared" si="5"/>
        <v>3.6373811378062504E-2</v>
      </c>
      <c r="AD33" s="136">
        <v>3.4499999999999975E-2</v>
      </c>
      <c r="AE33" s="50">
        <v>22036</v>
      </c>
      <c r="AF33" s="50">
        <v>138.05215761059586</v>
      </c>
      <c r="AG33" s="15">
        <f t="shared" si="6"/>
        <v>3.6354230353195627E-2</v>
      </c>
      <c r="AH33" s="15">
        <f t="shared" si="6"/>
        <v>3.4480454378524206E-2</v>
      </c>
      <c r="AI33" s="50"/>
      <c r="AJ33" s="50">
        <v>22706.087867340157</v>
      </c>
      <c r="AK33" s="50">
        <v>142.25015524514799</v>
      </c>
      <c r="AL33" s="15">
        <f t="shared" si="8"/>
        <v>-2.9511374713915073E-2</v>
      </c>
      <c r="AM33" s="52">
        <f t="shared" si="8"/>
        <v>-2.9511374713914962E-2</v>
      </c>
    </row>
    <row r="34" spans="1:39" x14ac:dyDescent="0.2">
      <c r="A34" s="178" t="s">
        <v>115</v>
      </c>
      <c r="B34" s="178" t="s">
        <v>116</v>
      </c>
      <c r="D34" s="61">
        <v>77152</v>
      </c>
      <c r="E34" s="66">
        <v>151.13746451273914</v>
      </c>
      <c r="F34" s="49"/>
      <c r="G34" s="81">
        <v>80730.247810714514</v>
      </c>
      <c r="H34" s="74">
        <v>157.87928665139839</v>
      </c>
      <c r="I34" s="83"/>
      <c r="J34" s="96">
        <f t="shared" si="9"/>
        <v>-4.4323508322485439E-2</v>
      </c>
      <c r="K34" s="119">
        <f t="shared" si="9"/>
        <v>-4.2702385358158845E-2</v>
      </c>
      <c r="L34" s="96">
        <v>3.6254832018157046E-2</v>
      </c>
      <c r="M34" s="90">
        <f>INDEX('Pace of change parameters'!$E$20:$I$20,1,$B$6)</f>
        <v>3.4500000000000003E-2</v>
      </c>
      <c r="N34" s="101">
        <f>IF(INDEX('Pace of change parameters'!$E$28:$I$28,1,$B$6)=1,(1+L34)*D34,D34)</f>
        <v>79949.132799864848</v>
      </c>
      <c r="O34" s="87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0.99679984256084786</v>
      </c>
      <c r="P34" s="51">
        <v>3.6254832018157046E-2</v>
      </c>
      <c r="Q34" s="51">
        <v>3.4499999999999975E-2</v>
      </c>
      <c r="R34" s="9">
        <f>IF(INDEX('Pace of change parameters'!$E$29:$I$29,1,$B$6)=1,D34*(1+P34),D34)</f>
        <v>79949.132799864848</v>
      </c>
      <c r="S34" s="96">
        <f>IF(P34&lt;INDEX('Pace of change parameters'!$E$22:$I$22,1,$B$6),INDEX('Pace of change parameters'!$E$22:$I$22,1,$B$6),P34)</f>
        <v>3.6254832018157046E-2</v>
      </c>
      <c r="T34" s="125">
        <v>3.4499999999999975E-2</v>
      </c>
      <c r="U34" s="110">
        <f t="shared" si="3"/>
        <v>79949.132799864848</v>
      </c>
      <c r="V34" s="124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5">
        <f>MIN(S34, S34+(INDEX('Pace of change parameters'!$E$25:$I$25,1,$B$6)-S34)*(1-V34))</f>
        <v>3.6254832018157046E-2</v>
      </c>
      <c r="X34" s="125">
        <v>3.4499999999999975E-2</v>
      </c>
      <c r="Y34" s="101">
        <f t="shared" si="4"/>
        <v>79949.132799864848</v>
      </c>
      <c r="Z34" s="90">
        <v>0</v>
      </c>
      <c r="AA34" s="92">
        <f t="shared" si="7"/>
        <v>84039.298957212726</v>
      </c>
      <c r="AB34" s="92">
        <f>IF(INDEX('Pace of change parameters'!$E$27:$I$27,1,$B$6)=1,MAX(AA34,Y34),Y34)</f>
        <v>79949.132799864848</v>
      </c>
      <c r="AC34" s="90">
        <f t="shared" si="5"/>
        <v>3.6254832018157046E-2</v>
      </c>
      <c r="AD34" s="136">
        <v>3.4499999999999975E-2</v>
      </c>
      <c r="AE34" s="50">
        <v>79949</v>
      </c>
      <c r="AF34" s="50">
        <v>156.35144732972591</v>
      </c>
      <c r="AG34" s="15">
        <f t="shared" si="6"/>
        <v>3.6253110742430428E-2</v>
      </c>
      <c r="AH34" s="15">
        <f t="shared" si="6"/>
        <v>3.4498281639145034E-2</v>
      </c>
      <c r="AI34" s="50"/>
      <c r="AJ34" s="50">
        <v>84039.298957212726</v>
      </c>
      <c r="AK34" s="50">
        <v>164.35059881344026</v>
      </c>
      <c r="AL34" s="15">
        <f t="shared" si="8"/>
        <v>-4.8671264610325227E-2</v>
      </c>
      <c r="AM34" s="52">
        <f t="shared" si="8"/>
        <v>-4.8671264610325116E-2</v>
      </c>
    </row>
    <row r="35" spans="1:39" x14ac:dyDescent="0.2">
      <c r="A35" s="178" t="s">
        <v>117</v>
      </c>
      <c r="B35" s="178" t="s">
        <v>118</v>
      </c>
      <c r="D35" s="61">
        <v>34945</v>
      </c>
      <c r="E35" s="66">
        <v>166.84278724032006</v>
      </c>
      <c r="F35" s="49"/>
      <c r="G35" s="81">
        <v>36457.931318950119</v>
      </c>
      <c r="H35" s="74">
        <v>173.00344106380254</v>
      </c>
      <c r="I35" s="83"/>
      <c r="J35" s="96">
        <f t="shared" si="9"/>
        <v>-4.1498002333547834E-2</v>
      </c>
      <c r="K35" s="119">
        <f t="shared" si="9"/>
        <v>-3.5610007440317171E-2</v>
      </c>
      <c r="L35" s="96">
        <v>4.0854844050274952E-2</v>
      </c>
      <c r="M35" s="90">
        <f>INDEX('Pace of change parameters'!$E$20:$I$20,1,$B$6)</f>
        <v>3.4500000000000003E-2</v>
      </c>
      <c r="N35" s="101">
        <f>IF(INDEX('Pace of change parameters'!$E$28:$I$28,1,$B$6)=1,(1+L35)*D35,D35)</f>
        <v>36372.672525336857</v>
      </c>
      <c r="O35" s="87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0.9205377144120126</v>
      </c>
      <c r="P35" s="51">
        <v>4.0854844050274952E-2</v>
      </c>
      <c r="Q35" s="51">
        <v>3.4499999999999975E-2</v>
      </c>
      <c r="R35" s="9">
        <f>IF(INDEX('Pace of change parameters'!$E$29:$I$29,1,$B$6)=1,D35*(1+P35),D35)</f>
        <v>36372.672525336857</v>
      </c>
      <c r="S35" s="96">
        <f>IF(P35&lt;INDEX('Pace of change parameters'!$E$22:$I$22,1,$B$6),INDEX('Pace of change parameters'!$E$22:$I$22,1,$B$6),P35)</f>
        <v>4.0854844050274952E-2</v>
      </c>
      <c r="T35" s="125">
        <v>3.4499999999999975E-2</v>
      </c>
      <c r="U35" s="110">
        <f t="shared" si="3"/>
        <v>36372.672525336857</v>
      </c>
      <c r="V35" s="124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5">
        <f>MIN(S35, S35+(INDEX('Pace of change parameters'!$E$25:$I$25,1,$B$6)-S35)*(1-V35))</f>
        <v>4.0854844050274952E-2</v>
      </c>
      <c r="X35" s="125">
        <v>3.4499999999999975E-2</v>
      </c>
      <c r="Y35" s="101">
        <f t="shared" si="4"/>
        <v>36372.672525336857</v>
      </c>
      <c r="Z35" s="90">
        <v>0</v>
      </c>
      <c r="AA35" s="92">
        <f t="shared" si="7"/>
        <v>37952.305022754277</v>
      </c>
      <c r="AB35" s="92">
        <f>IF(INDEX('Pace of change parameters'!$E$27:$I$27,1,$B$6)=1,MAX(AA35,Y35),Y35)</f>
        <v>36372.672525336857</v>
      </c>
      <c r="AC35" s="90">
        <f t="shared" si="5"/>
        <v>4.0854844050274952E-2</v>
      </c>
      <c r="AD35" s="136">
        <v>3.4499999999999975E-2</v>
      </c>
      <c r="AE35" s="50">
        <v>36373</v>
      </c>
      <c r="AF35" s="50">
        <v>172.60041736221308</v>
      </c>
      <c r="AG35" s="15">
        <f t="shared" si="6"/>
        <v>4.0864215195306919E-2</v>
      </c>
      <c r="AH35" s="15">
        <f t="shared" si="6"/>
        <v>3.4509313930363383E-2</v>
      </c>
      <c r="AI35" s="50"/>
      <c r="AJ35" s="50">
        <v>37952.305022754277</v>
      </c>
      <c r="AK35" s="50">
        <v>180.09467700726921</v>
      </c>
      <c r="AL35" s="15">
        <f t="shared" si="8"/>
        <v>-4.1612888118584768E-2</v>
      </c>
      <c r="AM35" s="52">
        <f t="shared" si="8"/>
        <v>-4.1612888118584657E-2</v>
      </c>
    </row>
    <row r="36" spans="1:39" x14ac:dyDescent="0.2">
      <c r="A36" s="178" t="s">
        <v>119</v>
      </c>
      <c r="B36" s="178" t="s">
        <v>120</v>
      </c>
      <c r="D36" s="61">
        <v>38251</v>
      </c>
      <c r="E36" s="66">
        <v>151.76801454169168</v>
      </c>
      <c r="F36" s="49"/>
      <c r="G36" s="81">
        <v>36063.229170413339</v>
      </c>
      <c r="H36" s="74">
        <v>142.50149185946367</v>
      </c>
      <c r="I36" s="83"/>
      <c r="J36" s="96">
        <f t="shared" si="9"/>
        <v>6.0664862240942474E-2</v>
      </c>
      <c r="K36" s="119">
        <f t="shared" si="9"/>
        <v>6.5027548563258097E-2</v>
      </c>
      <c r="L36" s="96">
        <v>3.8755066007278183E-2</v>
      </c>
      <c r="M36" s="90">
        <f>INDEX('Pace of change parameters'!$E$20:$I$20,1,$B$6)</f>
        <v>3.4500000000000003E-2</v>
      </c>
      <c r="N36" s="101">
        <f>IF(INDEX('Pace of change parameters'!$E$28:$I$28,1,$B$6)=1,(1+L36)*D36,D36)</f>
        <v>39733.420029844398</v>
      </c>
      <c r="O36" s="87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1">
        <v>3.8755066007278183E-2</v>
      </c>
      <c r="Q36" s="51">
        <v>3.4499999999999975E-2</v>
      </c>
      <c r="R36" s="9">
        <f>IF(INDEX('Pace of change parameters'!$E$29:$I$29,1,$B$6)=1,D36*(1+P36),D36)</f>
        <v>39733.420029844398</v>
      </c>
      <c r="S36" s="96">
        <f>IF(P36&lt;INDEX('Pace of change parameters'!$E$22:$I$22,1,$B$6),INDEX('Pace of change parameters'!$E$22:$I$22,1,$B$6),P36)</f>
        <v>3.8755066007278183E-2</v>
      </c>
      <c r="T36" s="125">
        <v>3.4499999999999975E-2</v>
      </c>
      <c r="U36" s="110">
        <f t="shared" si="3"/>
        <v>39733.420029844398</v>
      </c>
      <c r="V36" s="124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0.78670275518115063</v>
      </c>
      <c r="W36" s="125">
        <f>MIN(S36, S36+(INDEX('Pace of change parameters'!$E$25:$I$25,1,$B$6)-S36)*(1-V36))</f>
        <v>3.2621689653341598E-2</v>
      </c>
      <c r="X36" s="125">
        <v>2.8391747876103324E-2</v>
      </c>
      <c r="Y36" s="101">
        <f t="shared" si="4"/>
        <v>39498.812250929965</v>
      </c>
      <c r="Z36" s="90">
        <v>0</v>
      </c>
      <c r="AA36" s="92">
        <f t="shared" si="7"/>
        <v>37541.424432647451</v>
      </c>
      <c r="AB36" s="92">
        <f>IF(INDEX('Pace of change parameters'!$E$27:$I$27,1,$B$6)=1,MAX(AA36,Y36),Y36)</f>
        <v>39498.812250929965</v>
      </c>
      <c r="AC36" s="90">
        <f t="shared" si="5"/>
        <v>3.2621689653341557E-2</v>
      </c>
      <c r="AD36" s="136">
        <v>2.8391747876103324E-2</v>
      </c>
      <c r="AE36" s="50">
        <v>39499</v>
      </c>
      <c r="AF36" s="50">
        <v>156.07771562438936</v>
      </c>
      <c r="AG36" s="15">
        <f t="shared" si="6"/>
        <v>3.2626597997438056E-2</v>
      </c>
      <c r="AH36" s="15">
        <f t="shared" si="6"/>
        <v>2.8396636114085716E-2</v>
      </c>
      <c r="AI36" s="50"/>
      <c r="AJ36" s="50">
        <v>37541.424432647451</v>
      </c>
      <c r="AK36" s="50">
        <v>148.34248377764629</v>
      </c>
      <c r="AL36" s="15">
        <f t="shared" si="8"/>
        <v>5.2144413722622796E-2</v>
      </c>
      <c r="AM36" s="52">
        <f t="shared" si="8"/>
        <v>5.2144413722622796E-2</v>
      </c>
    </row>
    <row r="37" spans="1:39" x14ac:dyDescent="0.2">
      <c r="A37" s="178" t="s">
        <v>121</v>
      </c>
      <c r="B37" s="178" t="s">
        <v>122</v>
      </c>
      <c r="D37" s="61">
        <v>40156</v>
      </c>
      <c r="E37" s="66">
        <v>148.39136536251198</v>
      </c>
      <c r="F37" s="49"/>
      <c r="G37" s="81">
        <v>42306.325691521306</v>
      </c>
      <c r="H37" s="74">
        <v>154.94143804989093</v>
      </c>
      <c r="I37" s="83"/>
      <c r="J37" s="96">
        <f t="shared" si="9"/>
        <v>-5.0827521803725406E-2</v>
      </c>
      <c r="K37" s="119">
        <f t="shared" si="9"/>
        <v>-4.2274505579778077E-2</v>
      </c>
      <c r="L37" s="96">
        <v>4.3821904592606709E-2</v>
      </c>
      <c r="M37" s="90">
        <f>INDEX('Pace of change parameters'!$E$20:$I$20,1,$B$6)</f>
        <v>3.4500000000000003E-2</v>
      </c>
      <c r="N37" s="101">
        <f>IF(INDEX('Pace of change parameters'!$E$28:$I$28,1,$B$6)=1,(1+L37)*D37,D37)</f>
        <v>41915.712400820717</v>
      </c>
      <c r="O37" s="87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0.99219898472879653</v>
      </c>
      <c r="P37" s="51">
        <v>4.3821904592606709E-2</v>
      </c>
      <c r="Q37" s="51">
        <v>3.4499999999999975E-2</v>
      </c>
      <c r="R37" s="9">
        <f>IF(INDEX('Pace of change parameters'!$E$29:$I$29,1,$B$6)=1,D37*(1+P37),D37)</f>
        <v>41915.712400820717</v>
      </c>
      <c r="S37" s="96">
        <f>IF(P37&lt;INDEX('Pace of change parameters'!$E$22:$I$22,1,$B$6),INDEX('Pace of change parameters'!$E$22:$I$22,1,$B$6),P37)</f>
        <v>4.3821904592606709E-2</v>
      </c>
      <c r="T37" s="125">
        <v>3.4499999999999975E-2</v>
      </c>
      <c r="U37" s="110">
        <f t="shared" si="3"/>
        <v>41915.712400820717</v>
      </c>
      <c r="V37" s="124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5">
        <f>MIN(S37, S37+(INDEX('Pace of change parameters'!$E$25:$I$25,1,$B$6)-S37)*(1-V37))</f>
        <v>4.3821904592606709E-2</v>
      </c>
      <c r="X37" s="125">
        <v>3.4499999999999975E-2</v>
      </c>
      <c r="Y37" s="101">
        <f t="shared" si="4"/>
        <v>41915.712400820717</v>
      </c>
      <c r="Z37" s="90">
        <v>0</v>
      </c>
      <c r="AA37" s="92">
        <f t="shared" si="7"/>
        <v>44040.419161194455</v>
      </c>
      <c r="AB37" s="92">
        <f>IF(INDEX('Pace of change parameters'!$E$27:$I$27,1,$B$6)=1,MAX(AA37,Y37),Y37)</f>
        <v>41915.712400820717</v>
      </c>
      <c r="AC37" s="90">
        <f t="shared" si="5"/>
        <v>4.3821904592606709E-2</v>
      </c>
      <c r="AD37" s="136">
        <v>3.4499999999999975E-2</v>
      </c>
      <c r="AE37" s="50">
        <v>41916</v>
      </c>
      <c r="AF37" s="50">
        <v>153.51192076226107</v>
      </c>
      <c r="AG37" s="15">
        <f t="shared" si="6"/>
        <v>4.3829066640103553E-2</v>
      </c>
      <c r="AH37" s="15">
        <f t="shared" si="6"/>
        <v>3.4507098086467902E-2</v>
      </c>
      <c r="AI37" s="50"/>
      <c r="AJ37" s="50">
        <v>44040.419161194455</v>
      </c>
      <c r="AK37" s="50">
        <v>161.29233077130564</v>
      </c>
      <c r="AL37" s="15">
        <f t="shared" si="8"/>
        <v>-4.8237941455978595E-2</v>
      </c>
      <c r="AM37" s="52">
        <f t="shared" si="8"/>
        <v>-4.8237941455978595E-2</v>
      </c>
    </row>
    <row r="38" spans="1:39" x14ac:dyDescent="0.2">
      <c r="A38" s="178" t="s">
        <v>123</v>
      </c>
      <c r="B38" s="178" t="s">
        <v>124</v>
      </c>
      <c r="D38" s="61">
        <v>24232</v>
      </c>
      <c r="E38" s="66">
        <v>132.68411269800978</v>
      </c>
      <c r="F38" s="49"/>
      <c r="G38" s="81">
        <v>23805.263321631341</v>
      </c>
      <c r="H38" s="74">
        <v>129.90150280567894</v>
      </c>
      <c r="I38" s="83"/>
      <c r="J38" s="96">
        <f t="shared" si="9"/>
        <v>1.7926148205253956E-2</v>
      </c>
      <c r="K38" s="119">
        <f t="shared" si="9"/>
        <v>2.1420921484591071E-2</v>
      </c>
      <c r="L38" s="96">
        <v>3.8051675103197624E-2</v>
      </c>
      <c r="M38" s="90">
        <f>INDEX('Pace of change parameters'!$E$20:$I$20,1,$B$6)</f>
        <v>3.4500000000000003E-2</v>
      </c>
      <c r="N38" s="101">
        <f>IF(INDEX('Pace of change parameters'!$E$28:$I$28,1,$B$6)=1,(1+L38)*D38,D38)</f>
        <v>25154.068191100683</v>
      </c>
      <c r="O38" s="87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0.30730191952052616</v>
      </c>
      <c r="P38" s="51">
        <v>3.8051675103197624E-2</v>
      </c>
      <c r="Q38" s="51">
        <v>3.4499999999999975E-2</v>
      </c>
      <c r="R38" s="9">
        <f>IF(INDEX('Pace of change parameters'!$E$29:$I$29,1,$B$6)=1,D38*(1+P38),D38)</f>
        <v>25154.068191100683</v>
      </c>
      <c r="S38" s="96">
        <f>IF(P38&lt;INDEX('Pace of change parameters'!$E$22:$I$22,1,$B$6),INDEX('Pace of change parameters'!$E$22:$I$22,1,$B$6),P38)</f>
        <v>3.8051675103197624E-2</v>
      </c>
      <c r="T38" s="125">
        <v>3.4499999999999975E-2</v>
      </c>
      <c r="U38" s="110">
        <f t="shared" si="3"/>
        <v>25154.068191100683</v>
      </c>
      <c r="V38" s="124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5">
        <f>MIN(S38, S38+(INDEX('Pace of change parameters'!$E$25:$I$25,1,$B$6)-S38)*(1-V38))</f>
        <v>3.8051675103197624E-2</v>
      </c>
      <c r="X38" s="125">
        <v>3.4499999999999975E-2</v>
      </c>
      <c r="Y38" s="101">
        <f t="shared" si="4"/>
        <v>25154.068191100683</v>
      </c>
      <c r="Z38" s="90">
        <v>0</v>
      </c>
      <c r="AA38" s="92">
        <f t="shared" si="7"/>
        <v>24781.016970645673</v>
      </c>
      <c r="AB38" s="92">
        <f>IF(INDEX('Pace of change parameters'!$E$27:$I$27,1,$B$6)=1,MAX(AA38,Y38),Y38)</f>
        <v>25154.068191100683</v>
      </c>
      <c r="AC38" s="90">
        <f t="shared" si="5"/>
        <v>3.8051675103197624E-2</v>
      </c>
      <c r="AD38" s="136">
        <v>3.4499999999999975E-2</v>
      </c>
      <c r="AE38" s="50">
        <v>25154</v>
      </c>
      <c r="AF38" s="50">
        <v>137.26134247819479</v>
      </c>
      <c r="AG38" s="15">
        <f t="shared" si="6"/>
        <v>3.8048861010234303E-2</v>
      </c>
      <c r="AH38" s="15">
        <f t="shared" si="6"/>
        <v>3.4497195535405423E-2</v>
      </c>
      <c r="AI38" s="50"/>
      <c r="AJ38" s="50">
        <v>24781.016970645673</v>
      </c>
      <c r="AK38" s="50">
        <v>135.22603392564812</v>
      </c>
      <c r="AL38" s="15">
        <f t="shared" si="8"/>
        <v>1.505115911086885E-2</v>
      </c>
      <c r="AM38" s="52">
        <f t="shared" si="8"/>
        <v>1.505115911086885E-2</v>
      </c>
    </row>
    <row r="39" spans="1:39" x14ac:dyDescent="0.2">
      <c r="A39" s="178" t="s">
        <v>125</v>
      </c>
      <c r="B39" s="178" t="s">
        <v>126</v>
      </c>
      <c r="D39" s="61">
        <v>25629</v>
      </c>
      <c r="E39" s="66">
        <v>144.54927751963254</v>
      </c>
      <c r="F39" s="49"/>
      <c r="G39" s="81">
        <v>26943.81236046525</v>
      </c>
      <c r="H39" s="74">
        <v>150.98919955483544</v>
      </c>
      <c r="I39" s="83"/>
      <c r="J39" s="96">
        <f t="shared" si="9"/>
        <v>-4.8798304518869018E-2</v>
      </c>
      <c r="K39" s="119">
        <f t="shared" si="9"/>
        <v>-4.2651540998891679E-2</v>
      </c>
      <c r="L39" s="96">
        <v>4.1185045760142591E-2</v>
      </c>
      <c r="M39" s="90">
        <f>INDEX('Pace of change parameters'!$E$20:$I$20,1,$B$6)</f>
        <v>3.4500000000000003E-2</v>
      </c>
      <c r="N39" s="101">
        <f>IF(INDEX('Pace of change parameters'!$E$28:$I$28,1,$B$6)=1,(1+L39)*D39,D39)</f>
        <v>26684.531537786694</v>
      </c>
      <c r="O39" s="87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0.99625312902034069</v>
      </c>
      <c r="P39" s="51">
        <v>4.1185045760142591E-2</v>
      </c>
      <c r="Q39" s="51">
        <v>3.4499999999999975E-2</v>
      </c>
      <c r="R39" s="9">
        <f>IF(INDEX('Pace of change parameters'!$E$29:$I$29,1,$B$6)=1,D39*(1+P39),D39)</f>
        <v>26684.531537786694</v>
      </c>
      <c r="S39" s="96">
        <f>IF(P39&lt;INDEX('Pace of change parameters'!$E$22:$I$22,1,$B$6),INDEX('Pace of change parameters'!$E$22:$I$22,1,$B$6),P39)</f>
        <v>4.1185045760142591E-2</v>
      </c>
      <c r="T39" s="125">
        <v>3.4499999999999975E-2</v>
      </c>
      <c r="U39" s="110">
        <f t="shared" si="3"/>
        <v>26684.531537786694</v>
      </c>
      <c r="V39" s="124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5">
        <f>MIN(S39, S39+(INDEX('Pace of change parameters'!$E$25:$I$25,1,$B$6)-S39)*(1-V39))</f>
        <v>4.1185045760142591E-2</v>
      </c>
      <c r="X39" s="125">
        <v>3.4499999999999975E-2</v>
      </c>
      <c r="Y39" s="101">
        <f t="shared" si="4"/>
        <v>26684.531537786694</v>
      </c>
      <c r="Z39" s="90">
        <v>0</v>
      </c>
      <c r="AA39" s="92">
        <f t="shared" si="7"/>
        <v>28048.211957893433</v>
      </c>
      <c r="AB39" s="92">
        <f>IF(INDEX('Pace of change parameters'!$E$27:$I$27,1,$B$6)=1,MAX(AA39,Y39),Y39)</f>
        <v>26684.531537786694</v>
      </c>
      <c r="AC39" s="90">
        <f t="shared" si="5"/>
        <v>4.1185045760142591E-2</v>
      </c>
      <c r="AD39" s="136">
        <v>3.4499999999999975E-2</v>
      </c>
      <c r="AE39" s="50">
        <v>26685</v>
      </c>
      <c r="AF39" s="50">
        <v>149.5388527880622</v>
      </c>
      <c r="AG39" s="15">
        <f t="shared" si="6"/>
        <v>4.1203324359124327E-2</v>
      </c>
      <c r="AH39" s="15">
        <f t="shared" si="6"/>
        <v>3.4518161239180056E-2</v>
      </c>
      <c r="AI39" s="50"/>
      <c r="AJ39" s="50">
        <v>28048.211957893433</v>
      </c>
      <c r="AK39" s="50">
        <v>157.17809402060303</v>
      </c>
      <c r="AL39" s="15">
        <f t="shared" si="8"/>
        <v>-4.8602454942222928E-2</v>
      </c>
      <c r="AM39" s="52">
        <f t="shared" si="8"/>
        <v>-4.8602454942222817E-2</v>
      </c>
    </row>
    <row r="40" spans="1:39" x14ac:dyDescent="0.2">
      <c r="A40" s="178" t="s">
        <v>127</v>
      </c>
      <c r="B40" s="178" t="s">
        <v>128</v>
      </c>
      <c r="D40" s="61">
        <v>21999</v>
      </c>
      <c r="E40" s="66">
        <v>141.84923278109807</v>
      </c>
      <c r="F40" s="49"/>
      <c r="G40" s="81">
        <v>22981.315037506967</v>
      </c>
      <c r="H40" s="74">
        <v>148.103428798214</v>
      </c>
      <c r="I40" s="83"/>
      <c r="J40" s="96">
        <f t="shared" si="9"/>
        <v>-4.2744074301395152E-2</v>
      </c>
      <c r="K40" s="119">
        <f t="shared" si="9"/>
        <v>-4.2228570046390135E-2</v>
      </c>
      <c r="L40" s="96">
        <v>3.5057101959346193E-2</v>
      </c>
      <c r="M40" s="90">
        <f>INDEX('Pace of change parameters'!$E$20:$I$20,1,$B$6)</f>
        <v>3.4500000000000003E-2</v>
      </c>
      <c r="N40" s="101">
        <f>IF(INDEX('Pace of change parameters'!$E$28:$I$28,1,$B$6)=1,(1+L40)*D40,D40)</f>
        <v>22770.221186003659</v>
      </c>
      <c r="O40" s="87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0.99170505426225952</v>
      </c>
      <c r="P40" s="51">
        <v>3.5057101959346193E-2</v>
      </c>
      <c r="Q40" s="51">
        <v>3.4499999999999975E-2</v>
      </c>
      <c r="R40" s="9">
        <f>IF(INDEX('Pace of change parameters'!$E$29:$I$29,1,$B$6)=1,D40*(1+P40),D40)</f>
        <v>22770.221186003659</v>
      </c>
      <c r="S40" s="96">
        <f>IF(P40&lt;INDEX('Pace of change parameters'!$E$22:$I$22,1,$B$6),INDEX('Pace of change parameters'!$E$22:$I$22,1,$B$6),P40)</f>
        <v>3.5057101959346193E-2</v>
      </c>
      <c r="T40" s="125">
        <v>3.4499999999999975E-2</v>
      </c>
      <c r="U40" s="110">
        <f t="shared" si="3"/>
        <v>22770.221186003659</v>
      </c>
      <c r="V40" s="124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5">
        <f>MIN(S40, S40+(INDEX('Pace of change parameters'!$E$25:$I$25,1,$B$6)-S40)*(1-V40))</f>
        <v>3.5057101959346193E-2</v>
      </c>
      <c r="X40" s="125">
        <v>3.4499999999999975E-2</v>
      </c>
      <c r="Y40" s="101">
        <f t="shared" si="4"/>
        <v>22770.221186003659</v>
      </c>
      <c r="Z40" s="90">
        <v>0</v>
      </c>
      <c r="AA40" s="92">
        <f t="shared" si="7"/>
        <v>23923.295880315753</v>
      </c>
      <c r="AB40" s="92">
        <f>IF(INDEX('Pace of change parameters'!$E$27:$I$27,1,$B$6)=1,MAX(AA40,Y40),Y40)</f>
        <v>22770.221186003659</v>
      </c>
      <c r="AC40" s="90">
        <f t="shared" si="5"/>
        <v>3.5057101959346193E-2</v>
      </c>
      <c r="AD40" s="136">
        <v>3.4499999999999975E-2</v>
      </c>
      <c r="AE40" s="50">
        <v>22770</v>
      </c>
      <c r="AF40" s="50">
        <v>146.74160587553411</v>
      </c>
      <c r="AG40" s="15">
        <f t="shared" si="6"/>
        <v>3.5047047593072422E-2</v>
      </c>
      <c r="AH40" s="15">
        <f t="shared" si="6"/>
        <v>3.4489951045318268E-2</v>
      </c>
      <c r="AI40" s="50"/>
      <c r="AJ40" s="50">
        <v>23923.295880315753</v>
      </c>
      <c r="AK40" s="50">
        <v>154.17403844150562</v>
      </c>
      <c r="AL40" s="15">
        <f t="shared" si="8"/>
        <v>-4.8208068239656399E-2</v>
      </c>
      <c r="AM40" s="52">
        <f t="shared" si="8"/>
        <v>-4.8208068239656399E-2</v>
      </c>
    </row>
    <row r="41" spans="1:39" x14ac:dyDescent="0.2">
      <c r="A41" s="178" t="s">
        <v>129</v>
      </c>
      <c r="B41" s="178" t="s">
        <v>130</v>
      </c>
      <c r="D41" s="61">
        <v>16995</v>
      </c>
      <c r="E41" s="66">
        <v>136.1600126409526</v>
      </c>
      <c r="F41" s="49"/>
      <c r="G41" s="81">
        <v>17274.613845359407</v>
      </c>
      <c r="H41" s="74">
        <v>138.04349240614863</v>
      </c>
      <c r="I41" s="83"/>
      <c r="J41" s="96">
        <f t="shared" si="9"/>
        <v>-1.6186402073150918E-2</v>
      </c>
      <c r="K41" s="119">
        <f t="shared" si="9"/>
        <v>-1.3644103987564216E-2</v>
      </c>
      <c r="L41" s="96">
        <v>3.7173278124109643E-2</v>
      </c>
      <c r="M41" s="90">
        <f>INDEX('Pace of change parameters'!$E$20:$I$20,1,$B$6)</f>
        <v>3.4500000000000003E-2</v>
      </c>
      <c r="N41" s="101">
        <f>IF(INDEX('Pace of change parameters'!$E$28:$I$28,1,$B$6)=1,(1+L41)*D41,D41)</f>
        <v>17626.759861719242</v>
      </c>
      <c r="O41" s="87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0.68434520416735722</v>
      </c>
      <c r="P41" s="51">
        <v>3.7173278124109643E-2</v>
      </c>
      <c r="Q41" s="51">
        <v>3.4499999999999975E-2</v>
      </c>
      <c r="R41" s="9">
        <f>IF(INDEX('Pace of change parameters'!$E$29:$I$29,1,$B$6)=1,D41*(1+P41),D41)</f>
        <v>17626.759861719242</v>
      </c>
      <c r="S41" s="96">
        <f>IF(P41&lt;INDEX('Pace of change parameters'!$E$22:$I$22,1,$B$6),INDEX('Pace of change parameters'!$E$22:$I$22,1,$B$6),P41)</f>
        <v>3.7173278124109643E-2</v>
      </c>
      <c r="T41" s="125">
        <v>3.4499999999999975E-2</v>
      </c>
      <c r="U41" s="110">
        <f t="shared" si="3"/>
        <v>17626.759861719242</v>
      </c>
      <c r="V41" s="124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5">
        <f>MIN(S41, S41+(INDEX('Pace of change parameters'!$E$25:$I$25,1,$B$6)-S41)*(1-V41))</f>
        <v>3.7173278124109643E-2</v>
      </c>
      <c r="X41" s="125">
        <v>3.4499999999999975E-2</v>
      </c>
      <c r="Y41" s="101">
        <f t="shared" si="4"/>
        <v>17626.759861719242</v>
      </c>
      <c r="Z41" s="90">
        <v>0</v>
      </c>
      <c r="AA41" s="92">
        <f t="shared" si="7"/>
        <v>17982.682782349762</v>
      </c>
      <c r="AB41" s="92">
        <f>IF(INDEX('Pace of change parameters'!$E$27:$I$27,1,$B$6)=1,MAX(AA41,Y41),Y41)</f>
        <v>17626.759861719242</v>
      </c>
      <c r="AC41" s="90">
        <f t="shared" si="5"/>
        <v>3.7173278124109643E-2</v>
      </c>
      <c r="AD41" s="136">
        <v>3.4499999999999975E-2</v>
      </c>
      <c r="AE41" s="50">
        <v>17627</v>
      </c>
      <c r="AF41" s="50">
        <v>140.85945205060855</v>
      </c>
      <c r="AG41" s="15">
        <f t="shared" ref="AG41:AH72" si="10">AE41/D41 - 1</f>
        <v>3.7187408061194471E-2</v>
      </c>
      <c r="AH41" s="15">
        <f t="shared" si="10"/>
        <v>3.4514093517662436E-2</v>
      </c>
      <c r="AI41" s="50"/>
      <c r="AJ41" s="50">
        <v>17982.682782349762</v>
      </c>
      <c r="AK41" s="50">
        <v>143.7017554389119</v>
      </c>
      <c r="AL41" s="15">
        <f t="shared" si="8"/>
        <v>-1.9779183487508845E-2</v>
      </c>
      <c r="AM41" s="52">
        <f t="shared" si="8"/>
        <v>-1.9779183487508734E-2</v>
      </c>
    </row>
    <row r="42" spans="1:39" x14ac:dyDescent="0.2">
      <c r="A42" s="178" t="s">
        <v>131</v>
      </c>
      <c r="B42" s="178" t="s">
        <v>132</v>
      </c>
      <c r="D42" s="61">
        <v>29295</v>
      </c>
      <c r="E42" s="66">
        <v>147.46623500743564</v>
      </c>
      <c r="F42" s="49"/>
      <c r="G42" s="81">
        <v>28800.320038979018</v>
      </c>
      <c r="H42" s="74">
        <v>144.37955143217755</v>
      </c>
      <c r="I42" s="83"/>
      <c r="J42" s="96">
        <f t="shared" si="9"/>
        <v>1.7176196665574128E-2</v>
      </c>
      <c r="K42" s="119">
        <f t="shared" si="9"/>
        <v>2.1378952522290273E-2</v>
      </c>
      <c r="L42" s="96">
        <v>3.8774334130138977E-2</v>
      </c>
      <c r="M42" s="90">
        <f>INDEX('Pace of change parameters'!$E$20:$I$20,1,$B$6)</f>
        <v>3.4500000000000003E-2</v>
      </c>
      <c r="N42" s="101">
        <f>IF(INDEX('Pace of change parameters'!$E$28:$I$28,1,$B$6)=1,(1+L42)*D42,D42)</f>
        <v>30430.894118342421</v>
      </c>
      <c r="O42" s="87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0.30775319868505085</v>
      </c>
      <c r="P42" s="51">
        <v>3.8774334130138977E-2</v>
      </c>
      <c r="Q42" s="51">
        <v>3.4499999999999975E-2</v>
      </c>
      <c r="R42" s="9">
        <f>IF(INDEX('Pace of change parameters'!$E$29:$I$29,1,$B$6)=1,D42*(1+P42),D42)</f>
        <v>30430.894118342421</v>
      </c>
      <c r="S42" s="96">
        <f>IF(P42&lt;INDEX('Pace of change parameters'!$E$22:$I$22,1,$B$6),INDEX('Pace of change parameters'!$E$22:$I$22,1,$B$6),P42)</f>
        <v>3.8774334130138977E-2</v>
      </c>
      <c r="T42" s="125">
        <v>3.4499999999999975E-2</v>
      </c>
      <c r="U42" s="110">
        <f t="shared" si="3"/>
        <v>30430.894118342421</v>
      </c>
      <c r="V42" s="124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5">
        <f>MIN(S42, S42+(INDEX('Pace of change parameters'!$E$25:$I$25,1,$B$6)-S42)*(1-V42))</f>
        <v>3.8774334130138977E-2</v>
      </c>
      <c r="X42" s="125">
        <v>3.4499999999999975E-2</v>
      </c>
      <c r="Y42" s="101">
        <f t="shared" si="4"/>
        <v>30430.894118342421</v>
      </c>
      <c r="Z42" s="90">
        <v>0</v>
      </c>
      <c r="AA42" s="92">
        <f t="shared" si="7"/>
        <v>29980.81600708195</v>
      </c>
      <c r="AB42" s="92">
        <f>IF(INDEX('Pace of change parameters'!$E$27:$I$27,1,$B$6)=1,MAX(AA42,Y42),Y42)</f>
        <v>30430.894118342421</v>
      </c>
      <c r="AC42" s="90">
        <f t="shared" si="5"/>
        <v>3.8774334130138977E-2</v>
      </c>
      <c r="AD42" s="136">
        <v>3.4499999999999975E-2</v>
      </c>
      <c r="AE42" s="50">
        <v>30431</v>
      </c>
      <c r="AF42" s="50">
        <v>152.5543509129821</v>
      </c>
      <c r="AG42" s="15">
        <f t="shared" si="10"/>
        <v>3.8777948455367861E-2</v>
      </c>
      <c r="AH42" s="15">
        <f t="shared" si="10"/>
        <v>3.4503599453053813E-2</v>
      </c>
      <c r="AI42" s="50"/>
      <c r="AJ42" s="50">
        <v>29980.81600708195</v>
      </c>
      <c r="AK42" s="50">
        <v>150.29752311136443</v>
      </c>
      <c r="AL42" s="15">
        <f t="shared" si="8"/>
        <v>1.5015735155831322E-2</v>
      </c>
      <c r="AM42" s="52">
        <f t="shared" si="8"/>
        <v>1.5015735155831322E-2</v>
      </c>
    </row>
    <row r="43" spans="1:39" x14ac:dyDescent="0.2">
      <c r="A43" s="178" t="s">
        <v>133</v>
      </c>
      <c r="B43" s="178" t="s">
        <v>134</v>
      </c>
      <c r="D43" s="61">
        <v>40384</v>
      </c>
      <c r="E43" s="66">
        <v>129.41473117229182</v>
      </c>
      <c r="F43" s="49"/>
      <c r="G43" s="81">
        <v>42382.621560871659</v>
      </c>
      <c r="H43" s="74">
        <v>135.14695655812403</v>
      </c>
      <c r="I43" s="83"/>
      <c r="J43" s="96">
        <f t="shared" si="9"/>
        <v>-4.7156628997127026E-2</v>
      </c>
      <c r="K43" s="119">
        <f t="shared" si="9"/>
        <v>-4.2414757474519171E-2</v>
      </c>
      <c r="L43" s="96">
        <v>3.9648239720631917E-2</v>
      </c>
      <c r="M43" s="90">
        <f>INDEX('Pace of change parameters'!$E$20:$I$20,1,$B$6)</f>
        <v>3.4500000000000003E-2</v>
      </c>
      <c r="N43" s="101">
        <f>IF(INDEX('Pace of change parameters'!$E$28:$I$28,1,$B$6)=1,(1+L43)*D43,D43)</f>
        <v>41985.154512877998</v>
      </c>
      <c r="O43" s="87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0.99370706961848576</v>
      </c>
      <c r="P43" s="51">
        <v>3.9648239720631917E-2</v>
      </c>
      <c r="Q43" s="51">
        <v>3.4499999999999975E-2</v>
      </c>
      <c r="R43" s="9">
        <f>IF(INDEX('Pace of change parameters'!$E$29:$I$29,1,$B$6)=1,D43*(1+P43),D43)</f>
        <v>41985.154512877998</v>
      </c>
      <c r="S43" s="96">
        <f>IF(P43&lt;INDEX('Pace of change parameters'!$E$22:$I$22,1,$B$6),INDEX('Pace of change parameters'!$E$22:$I$22,1,$B$6),P43)</f>
        <v>3.9648239720631917E-2</v>
      </c>
      <c r="T43" s="125">
        <v>3.4499999999999975E-2</v>
      </c>
      <c r="U43" s="110">
        <f t="shared" si="3"/>
        <v>41985.154512877998</v>
      </c>
      <c r="V43" s="124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5">
        <f>MIN(S43, S43+(INDEX('Pace of change parameters'!$E$25:$I$25,1,$B$6)-S43)*(1-V43))</f>
        <v>3.9648239720631917E-2</v>
      </c>
      <c r="X43" s="125">
        <v>3.4499999999999975E-2</v>
      </c>
      <c r="Y43" s="101">
        <f t="shared" si="4"/>
        <v>41985.154512877998</v>
      </c>
      <c r="Z43" s="90">
        <v>0</v>
      </c>
      <c r="AA43" s="92">
        <f t="shared" si="7"/>
        <v>44119.842321006487</v>
      </c>
      <c r="AB43" s="92">
        <f>IF(INDEX('Pace of change parameters'!$E$27:$I$27,1,$B$6)=1,MAX(AA43,Y43),Y43)</f>
        <v>41985.154512877998</v>
      </c>
      <c r="AC43" s="90">
        <f t="shared" si="5"/>
        <v>3.9648239720631917E-2</v>
      </c>
      <c r="AD43" s="136">
        <v>3.4499999999999975E-2</v>
      </c>
      <c r="AE43" s="50">
        <v>41985</v>
      </c>
      <c r="AF43" s="50">
        <v>133.87904669708544</v>
      </c>
      <c r="AG43" s="15">
        <f t="shared" si="10"/>
        <v>3.9644413629160047E-2</v>
      </c>
      <c r="AH43" s="15">
        <f t="shared" si="10"/>
        <v>3.4496192854971186E-2</v>
      </c>
      <c r="AI43" s="50"/>
      <c r="AJ43" s="50">
        <v>44119.842321006487</v>
      </c>
      <c r="AK43" s="50">
        <v>140.68649351821063</v>
      </c>
      <c r="AL43" s="15">
        <f t="shared" si="8"/>
        <v>-4.8387351556558933E-2</v>
      </c>
      <c r="AM43" s="52">
        <f t="shared" si="8"/>
        <v>-4.8387351556558711E-2</v>
      </c>
    </row>
    <row r="44" spans="1:39" x14ac:dyDescent="0.2">
      <c r="A44" s="178" t="s">
        <v>135</v>
      </c>
      <c r="B44" s="178" t="s">
        <v>136</v>
      </c>
      <c r="D44" s="61">
        <v>34108</v>
      </c>
      <c r="E44" s="66">
        <v>136.70484937958858</v>
      </c>
      <c r="F44" s="49"/>
      <c r="G44" s="81">
        <v>35810.99174999669</v>
      </c>
      <c r="H44" s="74">
        <v>142.718676155227</v>
      </c>
      <c r="I44" s="83"/>
      <c r="J44" s="96">
        <f t="shared" si="9"/>
        <v>-4.7555001042294487E-2</v>
      </c>
      <c r="K44" s="119">
        <f t="shared" si="9"/>
        <v>-4.2137630040076313E-2</v>
      </c>
      <c r="L44" s="96">
        <v>4.0384088118398109E-2</v>
      </c>
      <c r="M44" s="90">
        <f>INDEX('Pace of change parameters'!$E$20:$I$20,1,$B$6)</f>
        <v>3.4500000000000003E-2</v>
      </c>
      <c r="N44" s="101">
        <f>IF(INDEX('Pace of change parameters'!$E$28:$I$28,1,$B$6)=1,(1+L44)*D44,D44)</f>
        <v>35485.42047754232</v>
      </c>
      <c r="O44" s="87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0.99072720473200337</v>
      </c>
      <c r="P44" s="51">
        <v>4.0384088118398109E-2</v>
      </c>
      <c r="Q44" s="51">
        <v>3.4499999999999975E-2</v>
      </c>
      <c r="R44" s="9">
        <f>IF(INDEX('Pace of change parameters'!$E$29:$I$29,1,$B$6)=1,D44*(1+P44),D44)</f>
        <v>35485.42047754232</v>
      </c>
      <c r="S44" s="96">
        <f>IF(P44&lt;INDEX('Pace of change parameters'!$E$22:$I$22,1,$B$6),INDEX('Pace of change parameters'!$E$22:$I$22,1,$B$6),P44)</f>
        <v>4.0384088118398109E-2</v>
      </c>
      <c r="T44" s="125">
        <v>3.4499999999999975E-2</v>
      </c>
      <c r="U44" s="110">
        <f t="shared" si="3"/>
        <v>35485.42047754232</v>
      </c>
      <c r="V44" s="124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5">
        <f>MIN(S44, S44+(INDEX('Pace of change parameters'!$E$25:$I$25,1,$B$6)-S44)*(1-V44))</f>
        <v>4.0384088118398109E-2</v>
      </c>
      <c r="X44" s="125">
        <v>3.4499999999999975E-2</v>
      </c>
      <c r="Y44" s="101">
        <f t="shared" si="4"/>
        <v>35485.42047754232</v>
      </c>
      <c r="Z44" s="90">
        <v>0</v>
      </c>
      <c r="AA44" s="92">
        <f t="shared" si="7"/>
        <v>37278.848055670474</v>
      </c>
      <c r="AB44" s="92">
        <f>IF(INDEX('Pace of change parameters'!$E$27:$I$27,1,$B$6)=1,MAX(AA44,Y44),Y44)</f>
        <v>35485.42047754232</v>
      </c>
      <c r="AC44" s="90">
        <f t="shared" si="5"/>
        <v>4.0384088118398109E-2</v>
      </c>
      <c r="AD44" s="136">
        <v>3.4499999999999975E-2</v>
      </c>
      <c r="AE44" s="50">
        <v>35485</v>
      </c>
      <c r="AF44" s="50">
        <v>141.41949094075838</v>
      </c>
      <c r="AG44" s="15">
        <f t="shared" si="10"/>
        <v>4.0371760290840886E-2</v>
      </c>
      <c r="AH44" s="15">
        <f t="shared" si="10"/>
        <v>3.4487741894792867E-2</v>
      </c>
      <c r="AI44" s="50"/>
      <c r="AJ44" s="50">
        <v>37278.848055670474</v>
      </c>
      <c r="AK44" s="50">
        <v>148.56857023786949</v>
      </c>
      <c r="AL44" s="15">
        <f t="shared" si="8"/>
        <v>-4.8119728726371269E-2</v>
      </c>
      <c r="AM44" s="52">
        <f t="shared" si="8"/>
        <v>-4.8119728726371269E-2</v>
      </c>
    </row>
    <row r="45" spans="1:39" x14ac:dyDescent="0.2">
      <c r="A45" s="178" t="s">
        <v>137</v>
      </c>
      <c r="B45" s="178" t="s">
        <v>138</v>
      </c>
      <c r="D45" s="61">
        <v>31726</v>
      </c>
      <c r="E45" s="66">
        <v>129.11638832128909</v>
      </c>
      <c r="F45" s="49"/>
      <c r="G45" s="81">
        <v>32212.075326202648</v>
      </c>
      <c r="H45" s="74">
        <v>130.17167129623292</v>
      </c>
      <c r="I45" s="83"/>
      <c r="J45" s="96">
        <f t="shared" si="9"/>
        <v>-1.5089848178991838E-2</v>
      </c>
      <c r="K45" s="119">
        <f t="shared" si="9"/>
        <v>-8.1068558499360899E-3</v>
      </c>
      <c r="L45" s="96">
        <v>4.1834583313058449E-2</v>
      </c>
      <c r="M45" s="90">
        <f>INDEX('Pace of change parameters'!$E$20:$I$20,1,$B$6)</f>
        <v>3.4500000000000003E-2</v>
      </c>
      <c r="N45" s="101">
        <f>IF(INDEX('Pace of change parameters'!$E$28:$I$28,1,$B$6)=1,(1+L45)*D45,D45)</f>
        <v>33053.243990190094</v>
      </c>
      <c r="O45" s="87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0.62480490161221602</v>
      </c>
      <c r="P45" s="51">
        <v>4.1834583313058449E-2</v>
      </c>
      <c r="Q45" s="51">
        <v>3.4499999999999975E-2</v>
      </c>
      <c r="R45" s="9">
        <f>IF(INDEX('Pace of change parameters'!$E$29:$I$29,1,$B$6)=1,D45*(1+P45),D45)</f>
        <v>33053.243990190094</v>
      </c>
      <c r="S45" s="96">
        <f>IF(P45&lt;INDEX('Pace of change parameters'!$E$22:$I$22,1,$B$6),INDEX('Pace of change parameters'!$E$22:$I$22,1,$B$6),P45)</f>
        <v>4.1834583313058449E-2</v>
      </c>
      <c r="T45" s="125">
        <v>3.4499999999999975E-2</v>
      </c>
      <c r="U45" s="110">
        <f t="shared" si="3"/>
        <v>33053.243990190094</v>
      </c>
      <c r="V45" s="124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5">
        <f>MIN(S45, S45+(INDEX('Pace of change parameters'!$E$25:$I$25,1,$B$6)-S45)*(1-V45))</f>
        <v>4.1834583313058449E-2</v>
      </c>
      <c r="X45" s="125">
        <v>3.4499999999999975E-2</v>
      </c>
      <c r="Y45" s="101">
        <f t="shared" si="4"/>
        <v>33053.243990190094</v>
      </c>
      <c r="Z45" s="90">
        <v>0</v>
      </c>
      <c r="AA45" s="92">
        <f t="shared" si="7"/>
        <v>33532.415690314738</v>
      </c>
      <c r="AB45" s="92">
        <f>IF(INDEX('Pace of change parameters'!$E$27:$I$27,1,$B$6)=1,MAX(AA45,Y45),Y45)</f>
        <v>33053.243990190094</v>
      </c>
      <c r="AC45" s="90">
        <f t="shared" si="5"/>
        <v>4.1834583313058449E-2</v>
      </c>
      <c r="AD45" s="136">
        <v>3.4499999999999975E-2</v>
      </c>
      <c r="AE45" s="50">
        <v>33053</v>
      </c>
      <c r="AF45" s="50">
        <v>133.56991773375438</v>
      </c>
      <c r="AG45" s="15">
        <f t="shared" si="10"/>
        <v>4.1826892769337487E-2</v>
      </c>
      <c r="AH45" s="15">
        <f t="shared" si="10"/>
        <v>3.4492363598207731E-2</v>
      </c>
      <c r="AI45" s="50"/>
      <c r="AJ45" s="50">
        <v>33532.415690314738</v>
      </c>
      <c r="AK45" s="50">
        <v>135.5072763491784</v>
      </c>
      <c r="AL45" s="15">
        <f t="shared" si="8"/>
        <v>-1.4297081807118639E-2</v>
      </c>
      <c r="AM45" s="52">
        <f t="shared" si="8"/>
        <v>-1.4297081807118528E-2</v>
      </c>
    </row>
    <row r="46" spans="1:39" x14ac:dyDescent="0.2">
      <c r="A46" s="178" t="s">
        <v>139</v>
      </c>
      <c r="B46" s="178" t="s">
        <v>140</v>
      </c>
      <c r="D46" s="61">
        <v>13320</v>
      </c>
      <c r="E46" s="66">
        <v>127.44061668488153</v>
      </c>
      <c r="F46" s="49"/>
      <c r="G46" s="81">
        <v>13539.859699143683</v>
      </c>
      <c r="H46" s="74">
        <v>129.2914770639014</v>
      </c>
      <c r="I46" s="83"/>
      <c r="J46" s="96">
        <f t="shared" si="9"/>
        <v>-1.6237959921961975E-2</v>
      </c>
      <c r="K46" s="119">
        <f t="shared" si="9"/>
        <v>-1.431540903585693E-2</v>
      </c>
      <c r="L46" s="96">
        <v>3.6521707293684313E-2</v>
      </c>
      <c r="M46" s="90">
        <f>INDEX('Pace of change parameters'!$E$20:$I$20,1,$B$6)</f>
        <v>3.4500000000000003E-2</v>
      </c>
      <c r="N46" s="101">
        <f>IF(INDEX('Pace of change parameters'!$E$28:$I$28,1,$B$6)=1,(1+L46)*D46,D46)</f>
        <v>13806.469141151874</v>
      </c>
      <c r="O46" s="87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0.69156353801996706</v>
      </c>
      <c r="P46" s="51">
        <v>3.6521707293684313E-2</v>
      </c>
      <c r="Q46" s="51">
        <v>3.4499999999999975E-2</v>
      </c>
      <c r="R46" s="9">
        <f>IF(INDEX('Pace of change parameters'!$E$29:$I$29,1,$B$6)=1,D46*(1+P46),D46)</f>
        <v>13806.469141151874</v>
      </c>
      <c r="S46" s="96">
        <f>IF(P46&lt;INDEX('Pace of change parameters'!$E$22:$I$22,1,$B$6),INDEX('Pace of change parameters'!$E$22:$I$22,1,$B$6),P46)</f>
        <v>3.6521707293684313E-2</v>
      </c>
      <c r="T46" s="125">
        <v>3.4499999999999975E-2</v>
      </c>
      <c r="U46" s="110">
        <f t="shared" si="3"/>
        <v>13806.469141151874</v>
      </c>
      <c r="V46" s="124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5">
        <f>MIN(S46, S46+(INDEX('Pace of change parameters'!$E$25:$I$25,1,$B$6)-S46)*(1-V46))</f>
        <v>3.6521707293684313E-2</v>
      </c>
      <c r="X46" s="125">
        <v>3.4499999999999975E-2</v>
      </c>
      <c r="Y46" s="101">
        <f t="shared" si="4"/>
        <v>13806.469141151874</v>
      </c>
      <c r="Z46" s="90">
        <v>0</v>
      </c>
      <c r="AA46" s="92">
        <f t="shared" si="7"/>
        <v>14094.844843818662</v>
      </c>
      <c r="AB46" s="92">
        <f>IF(INDEX('Pace of change parameters'!$E$27:$I$27,1,$B$6)=1,MAX(AA46,Y46),Y46)</f>
        <v>13806.469141151874</v>
      </c>
      <c r="AC46" s="90">
        <f t="shared" si="5"/>
        <v>3.6521707293684313E-2</v>
      </c>
      <c r="AD46" s="136">
        <v>3.4499999999999975E-2</v>
      </c>
      <c r="AE46" s="50">
        <v>13806</v>
      </c>
      <c r="AF46" s="50">
        <v>131.83283815393696</v>
      </c>
      <c r="AG46" s="15">
        <f t="shared" si="10"/>
        <v>3.6486486486486447E-2</v>
      </c>
      <c r="AH46" s="15">
        <f t="shared" si="10"/>
        <v>3.446484789002513E-2</v>
      </c>
      <c r="AI46" s="50"/>
      <c r="AJ46" s="50">
        <v>14094.844843818662</v>
      </c>
      <c r="AK46" s="50">
        <v>134.59100384615374</v>
      </c>
      <c r="AL46" s="15">
        <f t="shared" si="8"/>
        <v>-2.0492942421096338E-2</v>
      </c>
      <c r="AM46" s="52">
        <f t="shared" si="8"/>
        <v>-2.0492942421096338E-2</v>
      </c>
    </row>
    <row r="47" spans="1:39" x14ac:dyDescent="0.2">
      <c r="A47" s="178" t="s">
        <v>141</v>
      </c>
      <c r="B47" s="178" t="s">
        <v>142</v>
      </c>
      <c r="D47" s="61">
        <v>28033</v>
      </c>
      <c r="E47" s="66">
        <v>126.88045732952175</v>
      </c>
      <c r="F47" s="49"/>
      <c r="G47" s="81">
        <v>29026.397667212721</v>
      </c>
      <c r="H47" s="74">
        <v>130.43064860208457</v>
      </c>
      <c r="I47" s="83"/>
      <c r="J47" s="96">
        <f t="shared" si="9"/>
        <v>-3.4223939139882642E-2</v>
      </c>
      <c r="K47" s="119">
        <f t="shared" si="9"/>
        <v>-2.721899576987985E-2</v>
      </c>
      <c r="L47" s="96">
        <v>4.2003410169241473E-2</v>
      </c>
      <c r="M47" s="90">
        <f>INDEX('Pace of change parameters'!$E$20:$I$20,1,$B$6)</f>
        <v>3.4500000000000003E-2</v>
      </c>
      <c r="N47" s="101">
        <f>IF(INDEX('Pace of change parameters'!$E$28:$I$28,1,$B$6)=1,(1+L47)*D47,D47)</f>
        <v>29210.481597274345</v>
      </c>
      <c r="O47" s="87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0.83031178247182635</v>
      </c>
      <c r="P47" s="51">
        <v>4.2003410169241473E-2</v>
      </c>
      <c r="Q47" s="51">
        <v>3.4499999999999975E-2</v>
      </c>
      <c r="R47" s="9">
        <f>IF(INDEX('Pace of change parameters'!$E$29:$I$29,1,$B$6)=1,D47*(1+P47),D47)</f>
        <v>29210.481597274345</v>
      </c>
      <c r="S47" s="96">
        <f>IF(P47&lt;INDEX('Pace of change parameters'!$E$22:$I$22,1,$B$6),INDEX('Pace of change parameters'!$E$22:$I$22,1,$B$6),P47)</f>
        <v>4.2003410169241473E-2</v>
      </c>
      <c r="T47" s="125">
        <v>3.4499999999999975E-2</v>
      </c>
      <c r="U47" s="110">
        <f t="shared" si="3"/>
        <v>29210.481597274345</v>
      </c>
      <c r="V47" s="124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5">
        <f>MIN(S47, S47+(INDEX('Pace of change parameters'!$E$25:$I$25,1,$B$6)-S47)*(1-V47))</f>
        <v>4.2003410169241473E-2</v>
      </c>
      <c r="X47" s="125">
        <v>3.4499999999999975E-2</v>
      </c>
      <c r="Y47" s="101">
        <f t="shared" si="4"/>
        <v>29210.481597274345</v>
      </c>
      <c r="Z47" s="90">
        <v>0</v>
      </c>
      <c r="AA47" s="92">
        <f t="shared" si="7"/>
        <v>30216.16032847208</v>
      </c>
      <c r="AB47" s="92">
        <f>IF(INDEX('Pace of change parameters'!$E$27:$I$27,1,$B$6)=1,MAX(AA47,Y47),Y47)</f>
        <v>29210.481597274345</v>
      </c>
      <c r="AC47" s="90">
        <f t="shared" si="5"/>
        <v>4.2003410169241473E-2</v>
      </c>
      <c r="AD47" s="136">
        <v>3.4499999999999975E-2</v>
      </c>
      <c r="AE47" s="50">
        <v>29210</v>
      </c>
      <c r="AF47" s="50">
        <v>131.25566904123301</v>
      </c>
      <c r="AG47" s="15">
        <f t="shared" si="10"/>
        <v>4.1986230514037048E-2</v>
      </c>
      <c r="AH47" s="15">
        <f t="shared" si="10"/>
        <v>3.448294405456287E-2</v>
      </c>
      <c r="AI47" s="50"/>
      <c r="AJ47" s="50">
        <v>30216.16032847208</v>
      </c>
      <c r="AK47" s="50">
        <v>135.77686887267257</v>
      </c>
      <c r="AL47" s="15">
        <f t="shared" si="8"/>
        <v>-3.3298748667414113E-2</v>
      </c>
      <c r="AM47" s="52">
        <f t="shared" si="8"/>
        <v>-3.3298748667414113E-2</v>
      </c>
    </row>
    <row r="48" spans="1:39" x14ac:dyDescent="0.2">
      <c r="A48" s="178" t="s">
        <v>143</v>
      </c>
      <c r="B48" s="178" t="s">
        <v>144</v>
      </c>
      <c r="D48" s="61">
        <v>36296</v>
      </c>
      <c r="E48" s="66">
        <v>138.43280512326166</v>
      </c>
      <c r="F48" s="49"/>
      <c r="G48" s="81">
        <v>35319.609771297335</v>
      </c>
      <c r="H48" s="74">
        <v>134.35719982224256</v>
      </c>
      <c r="I48" s="83"/>
      <c r="J48" s="96">
        <f t="shared" si="9"/>
        <v>2.7644422886464959E-2</v>
      </c>
      <c r="K48" s="119">
        <f t="shared" si="9"/>
        <v>3.033410421184124E-2</v>
      </c>
      <c r="L48" s="96">
        <v>3.7207624611328427E-2</v>
      </c>
      <c r="M48" s="90">
        <f>INDEX('Pace of change parameters'!$E$20:$I$20,1,$B$6)</f>
        <v>3.4500000000000003E-2</v>
      </c>
      <c r="N48" s="101">
        <f>IF(INDEX('Pace of change parameters'!$E$28:$I$28,1,$B$6)=1,(1+L48)*D48,D48)</f>
        <v>37646.487942892774</v>
      </c>
      <c r="O48" s="87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0.21146124503396518</v>
      </c>
      <c r="P48" s="51">
        <v>3.7207624611328427E-2</v>
      </c>
      <c r="Q48" s="51">
        <v>3.4499999999999975E-2</v>
      </c>
      <c r="R48" s="9">
        <f>IF(INDEX('Pace of change parameters'!$E$29:$I$29,1,$B$6)=1,D48*(1+P48),D48)</f>
        <v>37646.487942892774</v>
      </c>
      <c r="S48" s="96">
        <f>IF(P48&lt;INDEX('Pace of change parameters'!$E$22:$I$22,1,$B$6),INDEX('Pace of change parameters'!$E$22:$I$22,1,$B$6),P48)</f>
        <v>3.7207624611328427E-2</v>
      </c>
      <c r="T48" s="125">
        <v>3.4499999999999975E-2</v>
      </c>
      <c r="U48" s="110">
        <f t="shared" si="3"/>
        <v>37646.487942892774</v>
      </c>
      <c r="V48" s="124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5">
        <f>MIN(S48, S48+(INDEX('Pace of change parameters'!$E$25:$I$25,1,$B$6)-S48)*(1-V48))</f>
        <v>3.7207624611328427E-2</v>
      </c>
      <c r="X48" s="125">
        <v>3.4499999999999975E-2</v>
      </c>
      <c r="Y48" s="101">
        <f t="shared" si="4"/>
        <v>37646.487942892774</v>
      </c>
      <c r="Z48" s="90">
        <v>0</v>
      </c>
      <c r="AA48" s="92">
        <f t="shared" si="7"/>
        <v>36767.324827017372</v>
      </c>
      <c r="AB48" s="92">
        <f>IF(INDEX('Pace of change parameters'!$E$27:$I$27,1,$B$6)=1,MAX(AA48,Y48),Y48)</f>
        <v>37646.487942892774</v>
      </c>
      <c r="AC48" s="90">
        <f t="shared" si="5"/>
        <v>3.7207624611328427E-2</v>
      </c>
      <c r="AD48" s="136">
        <v>3.4499999999999975E-2</v>
      </c>
      <c r="AE48" s="50">
        <v>37646</v>
      </c>
      <c r="AF48" s="50">
        <v>143.20688074585021</v>
      </c>
      <c r="AG48" s="15">
        <f t="shared" si="10"/>
        <v>3.7194181176989138E-2</v>
      </c>
      <c r="AH48" s="15">
        <f t="shared" si="10"/>
        <v>3.4486591659669719E-2</v>
      </c>
      <c r="AI48" s="50"/>
      <c r="AJ48" s="50">
        <v>36767.324827017372</v>
      </c>
      <c r="AK48" s="50">
        <v>139.86436545307907</v>
      </c>
      <c r="AL48" s="15">
        <f t="shared" si="8"/>
        <v>2.3898262305365181E-2</v>
      </c>
      <c r="AM48" s="52">
        <f t="shared" si="8"/>
        <v>2.3898262305365181E-2</v>
      </c>
    </row>
    <row r="49" spans="1:39" x14ac:dyDescent="0.2">
      <c r="A49" s="178" t="s">
        <v>145</v>
      </c>
      <c r="B49" s="178" t="s">
        <v>146</v>
      </c>
      <c r="D49" s="61">
        <v>14402</v>
      </c>
      <c r="E49" s="66">
        <v>128.37508911964653</v>
      </c>
      <c r="F49" s="49"/>
      <c r="G49" s="81">
        <v>15046.689462678387</v>
      </c>
      <c r="H49" s="74">
        <v>134.05746399140122</v>
      </c>
      <c r="I49" s="83"/>
      <c r="J49" s="96">
        <f t="shared" si="9"/>
        <v>-4.2845933936329739E-2</v>
      </c>
      <c r="K49" s="119">
        <f t="shared" si="9"/>
        <v>-4.2387605304238574E-2</v>
      </c>
      <c r="L49" s="96">
        <v>3.4995365361449426E-2</v>
      </c>
      <c r="M49" s="90">
        <f>INDEX('Pace of change parameters'!$E$20:$I$20,1,$B$6)</f>
        <v>3.4500000000000003E-2</v>
      </c>
      <c r="N49" s="101">
        <f>IF(INDEX('Pace of change parameters'!$E$28:$I$28,1,$B$6)=1,(1+L49)*D49,D49)</f>
        <v>14906.003251935595</v>
      </c>
      <c r="O49" s="87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0.99341511079826428</v>
      </c>
      <c r="P49" s="51">
        <v>3.4995365361449426E-2</v>
      </c>
      <c r="Q49" s="51">
        <v>3.4499999999999975E-2</v>
      </c>
      <c r="R49" s="9">
        <f>IF(INDEX('Pace of change parameters'!$E$29:$I$29,1,$B$6)=1,D49*(1+P49),D49)</f>
        <v>14906.003251935595</v>
      </c>
      <c r="S49" s="96">
        <f>IF(P49&lt;INDEX('Pace of change parameters'!$E$22:$I$22,1,$B$6),INDEX('Pace of change parameters'!$E$22:$I$22,1,$B$6),P49)</f>
        <v>3.4995365361449426E-2</v>
      </c>
      <c r="T49" s="125">
        <v>3.4499999999999975E-2</v>
      </c>
      <c r="U49" s="110">
        <f t="shared" si="3"/>
        <v>14906.003251935595</v>
      </c>
      <c r="V49" s="124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5">
        <f>MIN(S49, S49+(INDEX('Pace of change parameters'!$E$25:$I$25,1,$B$6)-S49)*(1-V49))</f>
        <v>3.4995365361449426E-2</v>
      </c>
      <c r="X49" s="125">
        <v>3.4499999999999975E-2</v>
      </c>
      <c r="Y49" s="101">
        <f t="shared" si="4"/>
        <v>14906.003251935595</v>
      </c>
      <c r="Z49" s="90">
        <v>0</v>
      </c>
      <c r="AA49" s="92">
        <f t="shared" si="7"/>
        <v>15663.438034220246</v>
      </c>
      <c r="AB49" s="92">
        <f>IF(INDEX('Pace of change parameters'!$E$27:$I$27,1,$B$6)=1,MAX(AA49,Y49),Y49)</f>
        <v>14906.003251935595</v>
      </c>
      <c r="AC49" s="90">
        <f t="shared" si="5"/>
        <v>3.4995365361449426E-2</v>
      </c>
      <c r="AD49" s="136">
        <v>3.4499999999999975E-2</v>
      </c>
      <c r="AE49" s="50">
        <v>14906</v>
      </c>
      <c r="AF49" s="50">
        <v>132.80400072137368</v>
      </c>
      <c r="AG49" s="15">
        <f t="shared" si="10"/>
        <v>3.4995139563949396E-2</v>
      </c>
      <c r="AH49" s="15">
        <f t="shared" si="10"/>
        <v>3.4499774310570386E-2</v>
      </c>
      <c r="AI49" s="50"/>
      <c r="AJ49" s="50">
        <v>15663.438034220246</v>
      </c>
      <c r="AK49" s="50">
        <v>139.55234375390967</v>
      </c>
      <c r="AL49" s="15">
        <f t="shared" si="8"/>
        <v>-4.8357074134392164E-2</v>
      </c>
      <c r="AM49" s="52">
        <f t="shared" si="8"/>
        <v>-4.8357074134392164E-2</v>
      </c>
    </row>
    <row r="50" spans="1:39" x14ac:dyDescent="0.2">
      <c r="A50" s="178" t="s">
        <v>147</v>
      </c>
      <c r="B50" s="178" t="s">
        <v>148</v>
      </c>
      <c r="D50" s="61">
        <v>48089</v>
      </c>
      <c r="E50" s="66">
        <v>145.37489992374941</v>
      </c>
      <c r="F50" s="49"/>
      <c r="G50" s="81">
        <v>46289.955525613681</v>
      </c>
      <c r="H50" s="74">
        <v>139.17453494680498</v>
      </c>
      <c r="I50" s="83"/>
      <c r="J50" s="96">
        <f t="shared" si="9"/>
        <v>3.8864683578943016E-2</v>
      </c>
      <c r="K50" s="119">
        <f t="shared" si="9"/>
        <v>4.455100194381334E-2</v>
      </c>
      <c r="L50" s="96">
        <v>4.0162427880590545E-2</v>
      </c>
      <c r="M50" s="90">
        <f>INDEX('Pace of change parameters'!$E$20:$I$20,1,$B$6)</f>
        <v>3.4500000000000003E-2</v>
      </c>
      <c r="N50" s="101">
        <f>IF(INDEX('Pace of change parameters'!$E$28:$I$28,1,$B$6)=1,(1+L50)*D50,D50)</f>
        <v>50020.370994349716</v>
      </c>
      <c r="O50" s="87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5.8591376948243686E-2</v>
      </c>
      <c r="P50" s="51">
        <v>4.0162427880590545E-2</v>
      </c>
      <c r="Q50" s="51">
        <v>3.4499999999999975E-2</v>
      </c>
      <c r="R50" s="9">
        <f>IF(INDEX('Pace of change parameters'!$E$29:$I$29,1,$B$6)=1,D50*(1+P50),D50)</f>
        <v>50020.370994349716</v>
      </c>
      <c r="S50" s="96">
        <f>IF(P50&lt;INDEX('Pace of change parameters'!$E$22:$I$22,1,$B$6),INDEX('Pace of change parameters'!$E$22:$I$22,1,$B$6),P50)</f>
        <v>4.0162427880590545E-2</v>
      </c>
      <c r="T50" s="125">
        <v>3.4499999999999975E-2</v>
      </c>
      <c r="U50" s="110">
        <f t="shared" si="3"/>
        <v>50020.370994349716</v>
      </c>
      <c r="V50" s="124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5">
        <f>MIN(S50, S50+(INDEX('Pace of change parameters'!$E$25:$I$25,1,$B$6)-S50)*(1-V50))</f>
        <v>4.0162427880590545E-2</v>
      </c>
      <c r="X50" s="125">
        <v>3.4499999999999975E-2</v>
      </c>
      <c r="Y50" s="101">
        <f t="shared" si="4"/>
        <v>50020.370994349716</v>
      </c>
      <c r="Z50" s="90">
        <v>0</v>
      </c>
      <c r="AA50" s="92">
        <f t="shared" si="7"/>
        <v>48187.333950148299</v>
      </c>
      <c r="AB50" s="92">
        <f>IF(INDEX('Pace of change parameters'!$E$27:$I$27,1,$B$6)=1,MAX(AA50,Y50),Y50)</f>
        <v>50020.370994349716</v>
      </c>
      <c r="AC50" s="90">
        <f t="shared" si="5"/>
        <v>4.0162427880590545E-2</v>
      </c>
      <c r="AD50" s="136">
        <v>3.4499999999999975E-2</v>
      </c>
      <c r="AE50" s="50">
        <v>50020</v>
      </c>
      <c r="AF50" s="50">
        <v>150.38921854628188</v>
      </c>
      <c r="AG50" s="15">
        <f t="shared" si="10"/>
        <v>4.0154713136060227E-2</v>
      </c>
      <c r="AH50" s="15">
        <f t="shared" si="10"/>
        <v>3.449232725293383E-2</v>
      </c>
      <c r="AI50" s="50"/>
      <c r="AJ50" s="50">
        <v>48187.333950148299</v>
      </c>
      <c r="AK50" s="50">
        <v>144.87915826852301</v>
      </c>
      <c r="AL50" s="15">
        <f t="shared" si="8"/>
        <v>3.8032111337549024E-2</v>
      </c>
      <c r="AM50" s="52">
        <f t="shared" si="8"/>
        <v>3.8032111337549024E-2</v>
      </c>
    </row>
    <row r="51" spans="1:39" x14ac:dyDescent="0.2">
      <c r="A51" s="178" t="s">
        <v>149</v>
      </c>
      <c r="B51" s="178" t="s">
        <v>150</v>
      </c>
      <c r="D51" s="61">
        <v>48619</v>
      </c>
      <c r="E51" s="66">
        <v>144.24639475351054</v>
      </c>
      <c r="F51" s="49"/>
      <c r="G51" s="81">
        <v>49132.834266850834</v>
      </c>
      <c r="H51" s="74">
        <v>145.45748691695451</v>
      </c>
      <c r="I51" s="83"/>
      <c r="J51" s="96">
        <f t="shared" si="9"/>
        <v>-1.0458062811115054E-2</v>
      </c>
      <c r="K51" s="119">
        <f t="shared" si="9"/>
        <v>-8.3260902488671018E-3</v>
      </c>
      <c r="L51" s="96">
        <v>3.6728834911142094E-2</v>
      </c>
      <c r="M51" s="90">
        <f>INDEX('Pace of change parameters'!$E$20:$I$20,1,$B$6)</f>
        <v>3.4500000000000003E-2</v>
      </c>
      <c r="N51" s="101">
        <f>IF(INDEX('Pace of change parameters'!$E$28:$I$28,1,$B$6)=1,(1+L51)*D51,D51)</f>
        <v>50404.719224544817</v>
      </c>
      <c r="O51" s="87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0.62716226074050652</v>
      </c>
      <c r="P51" s="51">
        <v>3.6728834911142094E-2</v>
      </c>
      <c r="Q51" s="51">
        <v>3.4499999999999975E-2</v>
      </c>
      <c r="R51" s="9">
        <f>IF(INDEX('Pace of change parameters'!$E$29:$I$29,1,$B$6)=1,D51*(1+P51),D51)</f>
        <v>50404.719224544817</v>
      </c>
      <c r="S51" s="96">
        <f>IF(P51&lt;INDEX('Pace of change parameters'!$E$22:$I$22,1,$B$6),INDEX('Pace of change parameters'!$E$22:$I$22,1,$B$6),P51)</f>
        <v>3.6728834911142094E-2</v>
      </c>
      <c r="T51" s="125">
        <v>3.4499999999999975E-2</v>
      </c>
      <c r="U51" s="110">
        <f t="shared" si="3"/>
        <v>50404.719224544817</v>
      </c>
      <c r="V51" s="124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5">
        <f>MIN(S51, S51+(INDEX('Pace of change parameters'!$E$25:$I$25,1,$B$6)-S51)*(1-V51))</f>
        <v>3.6728834911142094E-2</v>
      </c>
      <c r="X51" s="125">
        <v>3.4499999999999975E-2</v>
      </c>
      <c r="Y51" s="101">
        <f t="shared" si="4"/>
        <v>50404.719224544817</v>
      </c>
      <c r="Z51" s="90">
        <v>0</v>
      </c>
      <c r="AA51" s="92">
        <f t="shared" si="7"/>
        <v>51146.739413564028</v>
      </c>
      <c r="AB51" s="92">
        <f>IF(INDEX('Pace of change parameters'!$E$27:$I$27,1,$B$6)=1,MAX(AA51,Y51),Y51)</f>
        <v>50404.719224544817</v>
      </c>
      <c r="AC51" s="90">
        <f t="shared" si="5"/>
        <v>3.6728834911142094E-2</v>
      </c>
      <c r="AD51" s="136">
        <v>3.4499999999999975E-2</v>
      </c>
      <c r="AE51" s="50">
        <v>50405</v>
      </c>
      <c r="AF51" s="50">
        <v>149.2237266067049</v>
      </c>
      <c r="AG51" s="15">
        <f t="shared" si="10"/>
        <v>3.6734609926160511E-2</v>
      </c>
      <c r="AH51" s="15">
        <f t="shared" si="10"/>
        <v>3.4505762599472023E-2</v>
      </c>
      <c r="AI51" s="50"/>
      <c r="AJ51" s="50">
        <v>51146.739413564028</v>
      </c>
      <c r="AK51" s="50">
        <v>151.41964208062805</v>
      </c>
      <c r="AL51" s="15">
        <f t="shared" si="8"/>
        <v>-1.4502183757334919E-2</v>
      </c>
      <c r="AM51" s="52">
        <f t="shared" si="8"/>
        <v>-1.4502183757334919E-2</v>
      </c>
    </row>
    <row r="52" spans="1:39" x14ac:dyDescent="0.2">
      <c r="A52" s="178" t="s">
        <v>151</v>
      </c>
      <c r="B52" s="178" t="s">
        <v>152</v>
      </c>
      <c r="D52" s="61">
        <v>20724</v>
      </c>
      <c r="E52" s="66">
        <v>128.12059101372998</v>
      </c>
      <c r="F52" s="49"/>
      <c r="G52" s="81">
        <v>21777.433492264372</v>
      </c>
      <c r="H52" s="74">
        <v>133.84079461267532</v>
      </c>
      <c r="I52" s="83"/>
      <c r="J52" s="96">
        <f t="shared" si="9"/>
        <v>-4.8372710798936236E-2</v>
      </c>
      <c r="K52" s="119">
        <f t="shared" si="9"/>
        <v>-4.2738864600282422E-2</v>
      </c>
      <c r="L52" s="96">
        <v>4.0624471164966591E-2</v>
      </c>
      <c r="M52" s="90">
        <f>INDEX('Pace of change parameters'!$E$20:$I$20,1,$B$6)</f>
        <v>3.4500000000000003E-2</v>
      </c>
      <c r="N52" s="101">
        <f>IF(INDEX('Pace of change parameters'!$E$28:$I$28,1,$B$6)=1,(1+L52)*D52,D52)</f>
        <v>21565.901540422768</v>
      </c>
      <c r="O52" s="87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0.99719209247615515</v>
      </c>
      <c r="P52" s="51">
        <v>4.0624471164966591E-2</v>
      </c>
      <c r="Q52" s="51">
        <v>3.4499999999999975E-2</v>
      </c>
      <c r="R52" s="9">
        <f>IF(INDEX('Pace of change parameters'!$E$29:$I$29,1,$B$6)=1,D52*(1+P52),D52)</f>
        <v>21565.901540422768</v>
      </c>
      <c r="S52" s="96">
        <f>IF(P52&lt;INDEX('Pace of change parameters'!$E$22:$I$22,1,$B$6),INDEX('Pace of change parameters'!$E$22:$I$22,1,$B$6),P52)</f>
        <v>4.0624471164966591E-2</v>
      </c>
      <c r="T52" s="125">
        <v>3.4499999999999975E-2</v>
      </c>
      <c r="U52" s="110">
        <f t="shared" si="3"/>
        <v>21565.901540422768</v>
      </c>
      <c r="V52" s="124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5">
        <f>MIN(S52, S52+(INDEX('Pace of change parameters'!$E$25:$I$25,1,$B$6)-S52)*(1-V52))</f>
        <v>4.0624471164966591E-2</v>
      </c>
      <c r="X52" s="125">
        <v>3.4499999999999975E-2</v>
      </c>
      <c r="Y52" s="101">
        <f t="shared" si="4"/>
        <v>21565.901540422768</v>
      </c>
      <c r="Z52" s="90">
        <v>0</v>
      </c>
      <c r="AA52" s="92">
        <f t="shared" si="7"/>
        <v>22670.068449044498</v>
      </c>
      <c r="AB52" s="92">
        <f>IF(INDEX('Pace of change parameters'!$E$27:$I$27,1,$B$6)=1,MAX(AA52,Y52),Y52)</f>
        <v>21565.901540422768</v>
      </c>
      <c r="AC52" s="90">
        <f t="shared" si="5"/>
        <v>4.0624471164966591E-2</v>
      </c>
      <c r="AD52" s="136">
        <v>3.4499999999999975E-2</v>
      </c>
      <c r="AE52" s="50">
        <v>21566</v>
      </c>
      <c r="AF52" s="50">
        <v>132.54135652129287</v>
      </c>
      <c r="AG52" s="15">
        <f t="shared" si="10"/>
        <v>4.0629222157884559E-2</v>
      </c>
      <c r="AH52" s="15">
        <f t="shared" si="10"/>
        <v>3.4504723031516082E-2</v>
      </c>
      <c r="AI52" s="50"/>
      <c r="AJ52" s="50">
        <v>22670.068449044498</v>
      </c>
      <c r="AK52" s="50">
        <v>139.32679331665213</v>
      </c>
      <c r="AL52" s="15">
        <f t="shared" si="8"/>
        <v>-4.87015930951471E-2</v>
      </c>
      <c r="AM52" s="52">
        <f t="shared" si="8"/>
        <v>-4.87015930951471E-2</v>
      </c>
    </row>
    <row r="53" spans="1:39" x14ac:dyDescent="0.2">
      <c r="A53" s="178" t="s">
        <v>153</v>
      </c>
      <c r="B53" s="178" t="s">
        <v>154</v>
      </c>
      <c r="D53" s="61">
        <v>36977</v>
      </c>
      <c r="E53" s="66">
        <v>141.09635603125827</v>
      </c>
      <c r="F53" s="49"/>
      <c r="G53" s="81">
        <v>37189.845894932238</v>
      </c>
      <c r="H53" s="74">
        <v>141.03910519710428</v>
      </c>
      <c r="I53" s="83"/>
      <c r="J53" s="96">
        <f t="shared" si="9"/>
        <v>-5.7232260529813672E-3</v>
      </c>
      <c r="K53" s="119">
        <f t="shared" si="9"/>
        <v>4.0592170571396302E-4</v>
      </c>
      <c r="L53" s="96">
        <v>4.0877100946650868E-2</v>
      </c>
      <c r="M53" s="90">
        <f>INDEX('Pace of change parameters'!$E$20:$I$20,1,$B$6)</f>
        <v>3.4500000000000003E-2</v>
      </c>
      <c r="N53" s="101">
        <f>IF(INDEX('Pace of change parameters'!$E$28:$I$28,1,$B$6)=1,(1+L53)*D53,D53)</f>
        <v>38488.512561704309</v>
      </c>
      <c r="O53" s="87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0.53326965907834456</v>
      </c>
      <c r="P53" s="51">
        <v>4.0877100946650868E-2</v>
      </c>
      <c r="Q53" s="51">
        <v>3.4499999999999975E-2</v>
      </c>
      <c r="R53" s="9">
        <f>IF(INDEX('Pace of change parameters'!$E$29:$I$29,1,$B$6)=1,D53*(1+P53),D53)</f>
        <v>38488.512561704309</v>
      </c>
      <c r="S53" s="96">
        <f>IF(P53&lt;INDEX('Pace of change parameters'!$E$22:$I$22,1,$B$6),INDEX('Pace of change parameters'!$E$22:$I$22,1,$B$6),P53)</f>
        <v>4.0877100946650868E-2</v>
      </c>
      <c r="T53" s="125">
        <v>3.4499999999999975E-2</v>
      </c>
      <c r="U53" s="110">
        <f t="shared" si="3"/>
        <v>38488.512561704309</v>
      </c>
      <c r="V53" s="124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5">
        <f>MIN(S53, S53+(INDEX('Pace of change parameters'!$E$25:$I$25,1,$B$6)-S53)*(1-V53))</f>
        <v>4.0877100946650868E-2</v>
      </c>
      <c r="X53" s="125">
        <v>3.4499999999999975E-2</v>
      </c>
      <c r="Y53" s="101">
        <f t="shared" si="4"/>
        <v>38488.512561704309</v>
      </c>
      <c r="Z53" s="90">
        <v>0</v>
      </c>
      <c r="AA53" s="92">
        <f t="shared" si="7"/>
        <v>38714.220036397273</v>
      </c>
      <c r="AB53" s="92">
        <f>IF(INDEX('Pace of change parameters'!$E$27:$I$27,1,$B$6)=1,MAX(AA53,Y53),Y53)</f>
        <v>38488.512561704309</v>
      </c>
      <c r="AC53" s="90">
        <f t="shared" si="5"/>
        <v>4.0877100946650868E-2</v>
      </c>
      <c r="AD53" s="136">
        <v>3.4499999999999975E-2</v>
      </c>
      <c r="AE53" s="50">
        <v>38489</v>
      </c>
      <c r="AF53" s="50">
        <v>145.96602887970201</v>
      </c>
      <c r="AG53" s="15">
        <f t="shared" si="10"/>
        <v>4.0890283148984574E-2</v>
      </c>
      <c r="AH53" s="15">
        <f t="shared" si="10"/>
        <v>3.4513101439451299E-2</v>
      </c>
      <c r="AI53" s="50"/>
      <c r="AJ53" s="50">
        <v>38714.220036397273</v>
      </c>
      <c r="AK53" s="50">
        <v>146.82015536615404</v>
      </c>
      <c r="AL53" s="15">
        <f t="shared" si="8"/>
        <v>-5.8175015843153766E-3</v>
      </c>
      <c r="AM53" s="52">
        <f t="shared" si="8"/>
        <v>-5.8175015843153766E-3</v>
      </c>
    </row>
    <row r="54" spans="1:39" x14ac:dyDescent="0.2">
      <c r="A54" s="178" t="s">
        <v>155</v>
      </c>
      <c r="B54" s="178" t="s">
        <v>156</v>
      </c>
      <c r="D54" s="61">
        <v>16935</v>
      </c>
      <c r="E54" s="66">
        <v>145.89424334485093</v>
      </c>
      <c r="F54" s="49"/>
      <c r="G54" s="81">
        <v>15822.694798842533</v>
      </c>
      <c r="H54" s="74">
        <v>135.73039282920496</v>
      </c>
      <c r="I54" s="83"/>
      <c r="J54" s="96">
        <f t="shared" si="9"/>
        <v>7.0298088618813148E-2</v>
      </c>
      <c r="K54" s="119">
        <f t="shared" si="9"/>
        <v>7.4882642743365313E-2</v>
      </c>
      <c r="L54" s="96">
        <v>3.8931215277576925E-2</v>
      </c>
      <c r="M54" s="90">
        <f>INDEX('Pace of change parameters'!$E$20:$I$20,1,$B$6)</f>
        <v>3.4500000000000003E-2</v>
      </c>
      <c r="N54" s="101">
        <f>IF(INDEX('Pace of change parameters'!$E$28:$I$28,1,$B$6)=1,(1+L54)*D54,D54)</f>
        <v>17594.300130725765</v>
      </c>
      <c r="O54" s="87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1">
        <v>3.8931215277576925E-2</v>
      </c>
      <c r="Q54" s="51">
        <v>3.4499999999999975E-2</v>
      </c>
      <c r="R54" s="9">
        <f>IF(INDEX('Pace of change parameters'!$E$29:$I$29,1,$B$6)=1,D54*(1+P54),D54)</f>
        <v>17594.300130725765</v>
      </c>
      <c r="S54" s="96">
        <f>IF(P54&lt;INDEX('Pace of change parameters'!$E$22:$I$22,1,$B$6),INDEX('Pace of change parameters'!$E$22:$I$22,1,$B$6),P54)</f>
        <v>3.8931215277576925E-2</v>
      </c>
      <c r="T54" s="125">
        <v>3.4499999999999975E-2</v>
      </c>
      <c r="U54" s="110">
        <f t="shared" si="3"/>
        <v>17594.300130725765</v>
      </c>
      <c r="V54" s="124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0.59403822762373715</v>
      </c>
      <c r="W54" s="125">
        <f>MIN(S54, S54+(INDEX('Pace of change parameters'!$E$25:$I$25,1,$B$6)-S54)*(1-V54))</f>
        <v>2.7186247846492585E-2</v>
      </c>
      <c r="X54" s="125">
        <v>2.280512681803426E-2</v>
      </c>
      <c r="Y54" s="101">
        <f t="shared" si="4"/>
        <v>17395.399107280351</v>
      </c>
      <c r="Z54" s="90">
        <v>0</v>
      </c>
      <c r="AA54" s="92">
        <f t="shared" si="7"/>
        <v>16471.251043678589</v>
      </c>
      <c r="AB54" s="92">
        <f>IF(INDEX('Pace of change parameters'!$E$27:$I$27,1,$B$6)=1,MAX(AA54,Y54),Y54)</f>
        <v>17395.399107280351</v>
      </c>
      <c r="AC54" s="90">
        <f t="shared" si="5"/>
        <v>2.7186247846492595E-2</v>
      </c>
      <c r="AD54" s="136">
        <v>2.280512681803426E-2</v>
      </c>
      <c r="AE54" s="50">
        <v>17395</v>
      </c>
      <c r="AF54" s="50">
        <v>149.2179564404374</v>
      </c>
      <c r="AG54" s="15">
        <f t="shared" si="10"/>
        <v>2.7162680838500153E-2</v>
      </c>
      <c r="AH54" s="15">
        <f t="shared" si="10"/>
        <v>2.2781660327270137E-2</v>
      </c>
      <c r="AI54" s="50"/>
      <c r="AJ54" s="50">
        <v>16471.251043678589</v>
      </c>
      <c r="AK54" s="50">
        <v>141.29384425151716</v>
      </c>
      <c r="AL54" s="15">
        <f t="shared" si="8"/>
        <v>5.6082501193856382E-2</v>
      </c>
      <c r="AM54" s="52">
        <f t="shared" si="8"/>
        <v>5.608250119385616E-2</v>
      </c>
    </row>
    <row r="55" spans="1:39" x14ac:dyDescent="0.2">
      <c r="A55" s="178" t="s">
        <v>157</v>
      </c>
      <c r="B55" s="178" t="s">
        <v>158</v>
      </c>
      <c r="D55" s="61">
        <v>18780</v>
      </c>
      <c r="E55" s="66">
        <v>149.77108515989474</v>
      </c>
      <c r="F55" s="49"/>
      <c r="G55" s="81">
        <v>18178.423852753647</v>
      </c>
      <c r="H55" s="74">
        <v>144.41193835168806</v>
      </c>
      <c r="I55" s="83"/>
      <c r="J55" s="96">
        <f t="shared" si="9"/>
        <v>3.3092866142805155E-2</v>
      </c>
      <c r="K55" s="119">
        <f t="shared" si="9"/>
        <v>3.7110136941417515E-2</v>
      </c>
      <c r="L55" s="96">
        <v>3.8522742560096024E-2</v>
      </c>
      <c r="M55" s="90">
        <f>INDEX('Pace of change parameters'!$E$20:$I$20,1,$B$6)</f>
        <v>3.4500000000000003E-2</v>
      </c>
      <c r="N55" s="101">
        <f>IF(INDEX('Pace of change parameters'!$E$28:$I$28,1,$B$6)=1,(1+L55)*D55,D55)</f>
        <v>19503.457105278605</v>
      </c>
      <c r="O55" s="87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0.13860067804927406</v>
      </c>
      <c r="P55" s="51">
        <v>3.8522742560096024E-2</v>
      </c>
      <c r="Q55" s="51">
        <v>3.4499999999999975E-2</v>
      </c>
      <c r="R55" s="9">
        <f>IF(INDEX('Pace of change parameters'!$E$29:$I$29,1,$B$6)=1,D55*(1+P55),D55)</f>
        <v>19503.457105278605</v>
      </c>
      <c r="S55" s="96">
        <f>IF(P55&lt;INDEX('Pace of change parameters'!$E$22:$I$22,1,$B$6),INDEX('Pace of change parameters'!$E$22:$I$22,1,$B$6),P55)</f>
        <v>3.8522742560096024E-2</v>
      </c>
      <c r="T55" s="125">
        <v>3.4499999999999975E-2</v>
      </c>
      <c r="U55" s="110">
        <f t="shared" si="3"/>
        <v>19503.457105278605</v>
      </c>
      <c r="V55" s="124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5">
        <f>MIN(S55, S55+(INDEX('Pace of change parameters'!$E$25:$I$25,1,$B$6)-S55)*(1-V55))</f>
        <v>3.8522742560096024E-2</v>
      </c>
      <c r="X55" s="125">
        <v>3.4499999999999975E-2</v>
      </c>
      <c r="Y55" s="101">
        <f t="shared" si="4"/>
        <v>19503.457105278605</v>
      </c>
      <c r="Z55" s="90">
        <v>0</v>
      </c>
      <c r="AA55" s="92">
        <f t="shared" si="7"/>
        <v>18923.539047154194</v>
      </c>
      <c r="AB55" s="92">
        <f>IF(INDEX('Pace of change parameters'!$E$27:$I$27,1,$B$6)=1,MAX(AA55,Y55),Y55)</f>
        <v>19503.457105278605</v>
      </c>
      <c r="AC55" s="90">
        <f t="shared" si="5"/>
        <v>3.8522742560096024E-2</v>
      </c>
      <c r="AD55" s="136">
        <v>3.4499999999999975E-2</v>
      </c>
      <c r="AE55" s="50">
        <v>19503</v>
      </c>
      <c r="AF55" s="50">
        <v>154.9345562897268</v>
      </c>
      <c r="AG55" s="15">
        <f t="shared" si="10"/>
        <v>3.8498402555910527E-2</v>
      </c>
      <c r="AH55" s="15">
        <f t="shared" si="10"/>
        <v>3.4475754277399906E-2</v>
      </c>
      <c r="AI55" s="50"/>
      <c r="AJ55" s="50">
        <v>18923.539047154194</v>
      </c>
      <c r="AK55" s="50">
        <v>150.33123753792518</v>
      </c>
      <c r="AL55" s="15">
        <f t="shared" si="8"/>
        <v>3.0621172466835489E-2</v>
      </c>
      <c r="AM55" s="52">
        <f t="shared" si="8"/>
        <v>3.0621172466835489E-2</v>
      </c>
    </row>
    <row r="56" spans="1:39" x14ac:dyDescent="0.2">
      <c r="A56" s="178" t="s">
        <v>159</v>
      </c>
      <c r="B56" s="178" t="s">
        <v>160</v>
      </c>
      <c r="D56" s="61">
        <v>51744</v>
      </c>
      <c r="E56" s="66">
        <v>148.64402732438722</v>
      </c>
      <c r="F56" s="49"/>
      <c r="G56" s="81">
        <v>49190.210271630312</v>
      </c>
      <c r="H56" s="74">
        <v>140.47698504482344</v>
      </c>
      <c r="I56" s="83"/>
      <c r="J56" s="96">
        <f t="shared" si="9"/>
        <v>5.1916625569753849E-2</v>
      </c>
      <c r="K56" s="119">
        <f t="shared" si="9"/>
        <v>5.8137938232073028E-2</v>
      </c>
      <c r="L56" s="96">
        <v>4.0618306140168814E-2</v>
      </c>
      <c r="M56" s="90">
        <f>INDEX('Pace of change parameters'!$E$20:$I$20,1,$B$6)</f>
        <v>3.4500000000000003E-2</v>
      </c>
      <c r="N56" s="101">
        <f>IF(INDEX('Pace of change parameters'!$E$28:$I$28,1,$B$6)=1,(1+L56)*D56,D56)</f>
        <v>53845.753632916894</v>
      </c>
      <c r="O56" s="87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1">
        <v>4.0618306140168814E-2</v>
      </c>
      <c r="Q56" s="51">
        <v>3.4499999999999975E-2</v>
      </c>
      <c r="R56" s="9">
        <f>IF(INDEX('Pace of change parameters'!$E$29:$I$29,1,$B$6)=1,D56*(1+P56),D56)</f>
        <v>53845.753632916894</v>
      </c>
      <c r="S56" s="96">
        <f>IF(P56&lt;INDEX('Pace of change parameters'!$E$22:$I$22,1,$B$6),INDEX('Pace of change parameters'!$E$22:$I$22,1,$B$6),P56)</f>
        <v>4.0618306140168814E-2</v>
      </c>
      <c r="T56" s="125">
        <v>3.4499999999999975E-2</v>
      </c>
      <c r="U56" s="110">
        <f t="shared" si="3"/>
        <v>53845.753632916894</v>
      </c>
      <c r="V56" s="124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0.96166748860492313</v>
      </c>
      <c r="W56" s="125">
        <f>MIN(S56, S56+(INDEX('Pace of change parameters'!$E$25:$I$25,1,$B$6)-S56)*(1-V56))</f>
        <v>3.9444629571152842E-2</v>
      </c>
      <c r="X56" s="125">
        <v>3.333322405200545E-2</v>
      </c>
      <c r="Y56" s="101">
        <f t="shared" si="4"/>
        <v>53785.022912529734</v>
      </c>
      <c r="Z56" s="90">
        <v>0</v>
      </c>
      <c r="AA56" s="92">
        <f t="shared" si="7"/>
        <v>51206.467202706197</v>
      </c>
      <c r="AB56" s="92">
        <f>IF(INDEX('Pace of change parameters'!$E$27:$I$27,1,$B$6)=1,MAX(AA56,Y56),Y56)</f>
        <v>53785.022912529734</v>
      </c>
      <c r="AC56" s="90">
        <f t="shared" si="5"/>
        <v>3.9444629571152801E-2</v>
      </c>
      <c r="AD56" s="136">
        <v>3.333322405200545E-2</v>
      </c>
      <c r="AE56" s="50">
        <v>53785</v>
      </c>
      <c r="AF56" s="50">
        <v>153.59874655777551</v>
      </c>
      <c r="AG56" s="15">
        <f t="shared" si="10"/>
        <v>3.944418676561523E-2</v>
      </c>
      <c r="AH56" s="15">
        <f t="shared" si="10"/>
        <v>3.3332783849939318E-2</v>
      </c>
      <c r="AI56" s="50"/>
      <c r="AJ56" s="50">
        <v>51206.467202706197</v>
      </c>
      <c r="AK56" s="50">
        <v>146.23499447778215</v>
      </c>
      <c r="AL56" s="15">
        <f t="shared" si="8"/>
        <v>5.0355608151728459E-2</v>
      </c>
      <c r="AM56" s="52">
        <f t="shared" si="8"/>
        <v>5.0355608151728459E-2</v>
      </c>
    </row>
    <row r="57" spans="1:39" x14ac:dyDescent="0.2">
      <c r="A57" s="178" t="s">
        <v>161</v>
      </c>
      <c r="B57" s="178" t="s">
        <v>162</v>
      </c>
      <c r="D57" s="61">
        <v>30312</v>
      </c>
      <c r="E57" s="66">
        <v>135.5542737999981</v>
      </c>
      <c r="F57" s="49"/>
      <c r="G57" s="81">
        <v>30377.547794687303</v>
      </c>
      <c r="H57" s="74">
        <v>134.99098742422728</v>
      </c>
      <c r="I57" s="83"/>
      <c r="J57" s="96">
        <f t="shared" si="9"/>
        <v>-2.1577710989155729E-3</v>
      </c>
      <c r="K57" s="119">
        <f t="shared" si="9"/>
        <v>4.1727702457692306E-3</v>
      </c>
      <c r="L57" s="96">
        <v>4.1063106703039143E-2</v>
      </c>
      <c r="M57" s="90">
        <f>INDEX('Pace of change parameters'!$E$20:$I$20,1,$B$6)</f>
        <v>3.4500000000000003E-2</v>
      </c>
      <c r="N57" s="101">
        <f>IF(INDEX('Pace of change parameters'!$E$28:$I$28,1,$B$6)=1,(1+L57)*D57,D57)</f>
        <v>31556.704890382523</v>
      </c>
      <c r="O57" s="87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0.49276591133581477</v>
      </c>
      <c r="P57" s="51">
        <v>4.1063106703039143E-2</v>
      </c>
      <c r="Q57" s="51">
        <v>3.4499999999999975E-2</v>
      </c>
      <c r="R57" s="9">
        <f>IF(INDEX('Pace of change parameters'!$E$29:$I$29,1,$B$6)=1,D57*(1+P57),D57)</f>
        <v>31556.704890382523</v>
      </c>
      <c r="S57" s="96">
        <f>IF(P57&lt;INDEX('Pace of change parameters'!$E$22:$I$22,1,$B$6),INDEX('Pace of change parameters'!$E$22:$I$22,1,$B$6),P57)</f>
        <v>4.1063106703039143E-2</v>
      </c>
      <c r="T57" s="125">
        <v>3.4499999999999975E-2</v>
      </c>
      <c r="U57" s="110">
        <f t="shared" si="3"/>
        <v>31556.704890382523</v>
      </c>
      <c r="V57" s="124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5">
        <f>MIN(S57, S57+(INDEX('Pace of change parameters'!$E$25:$I$25,1,$B$6)-S57)*(1-V57))</f>
        <v>4.1063106703039143E-2</v>
      </c>
      <c r="X57" s="125">
        <v>3.4499999999999975E-2</v>
      </c>
      <c r="Y57" s="101">
        <f t="shared" si="4"/>
        <v>31556.704890382523</v>
      </c>
      <c r="Z57" s="90">
        <v>0</v>
      </c>
      <c r="AA57" s="92">
        <f t="shared" si="7"/>
        <v>31622.692732102856</v>
      </c>
      <c r="AB57" s="92">
        <f>IF(INDEX('Pace of change parameters'!$E$27:$I$27,1,$B$6)=1,MAX(AA57,Y57),Y57)</f>
        <v>31556.704890382523</v>
      </c>
      <c r="AC57" s="90">
        <f t="shared" si="5"/>
        <v>4.1063106703039143E-2</v>
      </c>
      <c r="AD57" s="136">
        <v>3.4499999999999975E-2</v>
      </c>
      <c r="AE57" s="50">
        <v>31557</v>
      </c>
      <c r="AF57" s="50">
        <v>140.23220764683816</v>
      </c>
      <c r="AG57" s="15">
        <f t="shared" si="10"/>
        <v>4.107284243863818E-2</v>
      </c>
      <c r="AH57" s="15">
        <f t="shared" si="10"/>
        <v>3.450967435923169E-2</v>
      </c>
      <c r="AI57" s="50"/>
      <c r="AJ57" s="50">
        <v>31622.692732102856</v>
      </c>
      <c r="AK57" s="50">
        <v>140.52413136737991</v>
      </c>
      <c r="AL57" s="15">
        <f t="shared" si="8"/>
        <v>-2.0773921012794405E-3</v>
      </c>
      <c r="AM57" s="52">
        <f t="shared" si="8"/>
        <v>-2.0773921012794405E-3</v>
      </c>
    </row>
    <row r="58" spans="1:39" x14ac:dyDescent="0.2">
      <c r="A58" s="178" t="s">
        <v>163</v>
      </c>
      <c r="B58" s="178" t="s">
        <v>164</v>
      </c>
      <c r="D58" s="61">
        <v>44459</v>
      </c>
      <c r="E58" s="66">
        <v>140.28247212966275</v>
      </c>
      <c r="F58" s="49"/>
      <c r="G58" s="81">
        <v>44468.727386936975</v>
      </c>
      <c r="H58" s="74">
        <v>139.9765202433004</v>
      </c>
      <c r="I58" s="83"/>
      <c r="J58" s="96">
        <f t="shared" si="9"/>
        <v>-2.1874669028265625E-4</v>
      </c>
      <c r="K58" s="119">
        <f t="shared" si="9"/>
        <v>2.1857371924274283E-3</v>
      </c>
      <c r="L58" s="96">
        <v>3.6987982814669973E-2</v>
      </c>
      <c r="M58" s="90">
        <f>INDEX('Pace of change parameters'!$E$20:$I$20,1,$B$6)</f>
        <v>3.4500000000000003E-2</v>
      </c>
      <c r="N58" s="101">
        <f>IF(INDEX('Pace of change parameters'!$E$28:$I$28,1,$B$6)=1,(1+L58)*D58,D58)</f>
        <v>46103.44872795741</v>
      </c>
      <c r="O58" s="87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0.51413185814594164</v>
      </c>
      <c r="P58" s="51">
        <v>3.6987982814669973E-2</v>
      </c>
      <c r="Q58" s="51">
        <v>3.4499999999999975E-2</v>
      </c>
      <c r="R58" s="9">
        <f>IF(INDEX('Pace of change parameters'!$E$29:$I$29,1,$B$6)=1,D58*(1+P58),D58)</f>
        <v>46103.44872795741</v>
      </c>
      <c r="S58" s="96">
        <f>IF(P58&lt;INDEX('Pace of change parameters'!$E$22:$I$22,1,$B$6),INDEX('Pace of change parameters'!$E$22:$I$22,1,$B$6),P58)</f>
        <v>3.6987982814669973E-2</v>
      </c>
      <c r="T58" s="125">
        <v>3.4499999999999975E-2</v>
      </c>
      <c r="U58" s="110">
        <f t="shared" si="3"/>
        <v>46103.44872795741</v>
      </c>
      <c r="V58" s="124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5">
        <f>MIN(S58, S58+(INDEX('Pace of change parameters'!$E$25:$I$25,1,$B$6)-S58)*(1-V58))</f>
        <v>3.6987982814669973E-2</v>
      </c>
      <c r="X58" s="125">
        <v>3.4499999999999975E-2</v>
      </c>
      <c r="Y58" s="101">
        <f t="shared" si="4"/>
        <v>46103.44872795741</v>
      </c>
      <c r="Z58" s="90">
        <v>0</v>
      </c>
      <c r="AA58" s="92">
        <f t="shared" si="7"/>
        <v>46291.455513426517</v>
      </c>
      <c r="AB58" s="92">
        <f>IF(INDEX('Pace of change parameters'!$E$27:$I$27,1,$B$6)=1,MAX(AA58,Y58),Y58)</f>
        <v>46103.44872795741</v>
      </c>
      <c r="AC58" s="90">
        <f t="shared" si="5"/>
        <v>3.6987982814669973E-2</v>
      </c>
      <c r="AD58" s="136">
        <v>3.4499999999999975E-2</v>
      </c>
      <c r="AE58" s="50">
        <v>46103</v>
      </c>
      <c r="AF58" s="50">
        <v>145.12080493386449</v>
      </c>
      <c r="AG58" s="15">
        <f t="shared" si="10"/>
        <v>3.6977889741109715E-2</v>
      </c>
      <c r="AH58" s="15">
        <f t="shared" si="10"/>
        <v>3.4489931142143604E-2</v>
      </c>
      <c r="AI58" s="50"/>
      <c r="AJ58" s="50">
        <v>46291.455513426517</v>
      </c>
      <c r="AK58" s="50">
        <v>145.71401613059098</v>
      </c>
      <c r="AL58" s="15">
        <f t="shared" si="8"/>
        <v>-4.0710647642491216E-3</v>
      </c>
      <c r="AM58" s="52">
        <f t="shared" si="8"/>
        <v>-4.0710647642492326E-3</v>
      </c>
    </row>
    <row r="59" spans="1:39" x14ac:dyDescent="0.2">
      <c r="A59" s="178" t="s">
        <v>165</v>
      </c>
      <c r="B59" s="178" t="s">
        <v>166</v>
      </c>
      <c r="D59" s="61">
        <v>39282</v>
      </c>
      <c r="E59" s="66">
        <v>127.89326857283395</v>
      </c>
      <c r="F59" s="49"/>
      <c r="G59" s="81">
        <v>41213.40786067798</v>
      </c>
      <c r="H59" s="74">
        <v>133.55468133009467</v>
      </c>
      <c r="I59" s="83"/>
      <c r="J59" s="96">
        <f t="shared" si="9"/>
        <v>-4.6863580590256193E-2</v>
      </c>
      <c r="K59" s="119">
        <f t="shared" si="9"/>
        <v>-4.2390223246970504E-2</v>
      </c>
      <c r="L59" s="96">
        <v>3.9355221222681536E-2</v>
      </c>
      <c r="M59" s="90">
        <f>INDEX('Pace of change parameters'!$E$20:$I$20,1,$B$6)</f>
        <v>3.4500000000000003E-2</v>
      </c>
      <c r="N59" s="101">
        <f>IF(INDEX('Pace of change parameters'!$E$28:$I$28,1,$B$6)=1,(1+L59)*D59,D59)</f>
        <v>40827.951800069379</v>
      </c>
      <c r="O59" s="87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0.99344326072011302</v>
      </c>
      <c r="P59" s="51">
        <v>3.9355221222681536E-2</v>
      </c>
      <c r="Q59" s="51">
        <v>3.4499999999999975E-2</v>
      </c>
      <c r="R59" s="9">
        <f>IF(INDEX('Pace of change parameters'!$E$29:$I$29,1,$B$6)=1,D59*(1+P59),D59)</f>
        <v>40827.951800069379</v>
      </c>
      <c r="S59" s="96">
        <f>IF(P59&lt;INDEX('Pace of change parameters'!$E$22:$I$22,1,$B$6),INDEX('Pace of change parameters'!$E$22:$I$22,1,$B$6),P59)</f>
        <v>3.9355221222681536E-2</v>
      </c>
      <c r="T59" s="125">
        <v>3.4499999999999975E-2</v>
      </c>
      <c r="U59" s="110">
        <f t="shared" si="3"/>
        <v>40827.951800069379</v>
      </c>
      <c r="V59" s="124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5">
        <f>MIN(S59, S59+(INDEX('Pace of change parameters'!$E$25:$I$25,1,$B$6)-S59)*(1-V59))</f>
        <v>3.9355221222681536E-2</v>
      </c>
      <c r="X59" s="125">
        <v>3.4499999999999975E-2</v>
      </c>
      <c r="Y59" s="101">
        <f t="shared" si="4"/>
        <v>40827.951800069379</v>
      </c>
      <c r="Z59" s="90">
        <v>0</v>
      </c>
      <c r="AA59" s="92">
        <f t="shared" si="7"/>
        <v>42902.703734663577</v>
      </c>
      <c r="AB59" s="92">
        <f>IF(INDEX('Pace of change parameters'!$E$27:$I$27,1,$B$6)=1,MAX(AA59,Y59),Y59)</f>
        <v>40827.951800069379</v>
      </c>
      <c r="AC59" s="90">
        <f t="shared" si="5"/>
        <v>3.9355221222681536E-2</v>
      </c>
      <c r="AD59" s="136">
        <v>3.4499999999999975E-2</v>
      </c>
      <c r="AE59" s="50">
        <v>40828</v>
      </c>
      <c r="AF59" s="50">
        <v>132.30574253355141</v>
      </c>
      <c r="AG59" s="15">
        <f t="shared" si="10"/>
        <v>3.9356448246016029E-2</v>
      </c>
      <c r="AH59" s="15">
        <f t="shared" si="10"/>
        <v>3.4501221291444395E-2</v>
      </c>
      <c r="AI59" s="50"/>
      <c r="AJ59" s="50">
        <v>42902.703734663577</v>
      </c>
      <c r="AK59" s="50">
        <v>139.02895254020854</v>
      </c>
      <c r="AL59" s="15">
        <f t="shared" si="8"/>
        <v>-4.8358344674377829E-2</v>
      </c>
      <c r="AM59" s="52">
        <f t="shared" si="8"/>
        <v>-4.8358344674377829E-2</v>
      </c>
    </row>
    <row r="60" spans="1:39" x14ac:dyDescent="0.2">
      <c r="A60" s="178" t="s">
        <v>167</v>
      </c>
      <c r="B60" s="178" t="s">
        <v>168</v>
      </c>
      <c r="D60" s="61">
        <v>33826</v>
      </c>
      <c r="E60" s="66">
        <v>134.73605963935407</v>
      </c>
      <c r="F60" s="49"/>
      <c r="G60" s="81">
        <v>33836.086371424157</v>
      </c>
      <c r="H60" s="74">
        <v>133.94958424704279</v>
      </c>
      <c r="I60" s="83"/>
      <c r="J60" s="96">
        <f t="shared" si="9"/>
        <v>-2.9809509626610442E-4</v>
      </c>
      <c r="K60" s="119">
        <f t="shared" si="9"/>
        <v>5.8714283939902412E-3</v>
      </c>
      <c r="L60" s="96">
        <v>4.0884275171791939E-2</v>
      </c>
      <c r="M60" s="90">
        <f>INDEX('Pace of change parameters'!$E$20:$I$20,1,$B$6)</f>
        <v>3.4500000000000003E-2</v>
      </c>
      <c r="N60" s="101">
        <f>IF(INDEX('Pace of change parameters'!$E$28:$I$28,1,$B$6)=1,(1+L60)*D60,D60)</f>
        <v>35208.951491961037</v>
      </c>
      <c r="O60" s="87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0.47450076995709423</v>
      </c>
      <c r="P60" s="51">
        <v>4.0884275171791939E-2</v>
      </c>
      <c r="Q60" s="51">
        <v>3.4499999999999975E-2</v>
      </c>
      <c r="R60" s="9">
        <f>IF(INDEX('Pace of change parameters'!$E$29:$I$29,1,$B$6)=1,D60*(1+P60),D60)</f>
        <v>35208.951491961037</v>
      </c>
      <c r="S60" s="96">
        <f>IF(P60&lt;INDEX('Pace of change parameters'!$E$22:$I$22,1,$B$6),INDEX('Pace of change parameters'!$E$22:$I$22,1,$B$6),P60)</f>
        <v>4.0884275171791939E-2</v>
      </c>
      <c r="T60" s="125">
        <v>3.4499999999999975E-2</v>
      </c>
      <c r="U60" s="110">
        <f t="shared" si="3"/>
        <v>35208.951491961037</v>
      </c>
      <c r="V60" s="124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5">
        <f>MIN(S60, S60+(INDEX('Pace of change parameters'!$E$25:$I$25,1,$B$6)-S60)*(1-V60))</f>
        <v>4.0884275171791939E-2</v>
      </c>
      <c r="X60" s="125">
        <v>3.4499999999999975E-2</v>
      </c>
      <c r="Y60" s="101">
        <f t="shared" si="4"/>
        <v>35208.951491961037</v>
      </c>
      <c r="Z60" s="90">
        <v>0</v>
      </c>
      <c r="AA60" s="92">
        <f t="shared" si="7"/>
        <v>35222.993304534226</v>
      </c>
      <c r="AB60" s="92">
        <f>IF(INDEX('Pace of change parameters'!$E$27:$I$27,1,$B$6)=1,MAX(AA60,Y60),Y60)</f>
        <v>35208.951491961037</v>
      </c>
      <c r="AC60" s="90">
        <f t="shared" si="5"/>
        <v>4.0884275171791939E-2</v>
      </c>
      <c r="AD60" s="136">
        <v>3.4499999999999975E-2</v>
      </c>
      <c r="AE60" s="50">
        <v>35209</v>
      </c>
      <c r="AF60" s="50">
        <v>139.38464572951213</v>
      </c>
      <c r="AG60" s="15">
        <f t="shared" si="10"/>
        <v>4.0885709217761468E-2</v>
      </c>
      <c r="AH60" s="15">
        <f t="shared" si="10"/>
        <v>3.4501425250232698E-2</v>
      </c>
      <c r="AI60" s="50"/>
      <c r="AJ60" s="50">
        <v>35222.993304534226</v>
      </c>
      <c r="AK60" s="50">
        <v>139.44004212802071</v>
      </c>
      <c r="AL60" s="15">
        <f t="shared" si="8"/>
        <v>-3.9727755143470489E-4</v>
      </c>
      <c r="AM60" s="52">
        <f t="shared" si="8"/>
        <v>-3.9727755143470489E-4</v>
      </c>
    </row>
    <row r="61" spans="1:39" x14ac:dyDescent="0.2">
      <c r="A61" s="178" t="s">
        <v>169</v>
      </c>
      <c r="B61" s="178" t="s">
        <v>170</v>
      </c>
      <c r="D61" s="61">
        <v>20837</v>
      </c>
      <c r="E61" s="66">
        <v>144.19942819159456</v>
      </c>
      <c r="F61" s="49"/>
      <c r="G61" s="81">
        <v>18996.974053757618</v>
      </c>
      <c r="H61" s="74">
        <v>131.18600276547804</v>
      </c>
      <c r="I61" s="83"/>
      <c r="J61" s="96">
        <f t="shared" si="9"/>
        <v>9.685889663456293E-2</v>
      </c>
      <c r="K61" s="119">
        <f t="shared" si="9"/>
        <v>9.9198276887670023E-2</v>
      </c>
      <c r="L61" s="96">
        <v>3.6706381221198736E-2</v>
      </c>
      <c r="M61" s="90">
        <f>INDEX('Pace of change parameters'!$E$20:$I$20,1,$B$6)</f>
        <v>3.4500000000000003E-2</v>
      </c>
      <c r="N61" s="101">
        <f>IF(INDEX('Pace of change parameters'!$E$28:$I$28,1,$B$6)=1,(1+L61)*D61,D61)</f>
        <v>21601.85086550612</v>
      </c>
      <c r="O61" s="87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1">
        <v>3.6706381221198736E-2</v>
      </c>
      <c r="Q61" s="51">
        <v>3.4499999999999975E-2</v>
      </c>
      <c r="R61" s="9">
        <f>IF(INDEX('Pace of change parameters'!$E$29:$I$29,1,$B$6)=1,D61*(1+P61),D61)</f>
        <v>21601.85086550612</v>
      </c>
      <c r="S61" s="96">
        <f>IF(P61&lt;INDEX('Pace of change parameters'!$E$22:$I$22,1,$B$6),INDEX('Pace of change parameters'!$E$22:$I$22,1,$B$6),P61)</f>
        <v>3.6706381221198736E-2</v>
      </c>
      <c r="T61" s="125">
        <v>3.4499999999999975E-2</v>
      </c>
      <c r="U61" s="110">
        <f t="shared" si="3"/>
        <v>21601.85086550612</v>
      </c>
      <c r="V61" s="124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6.2822067308741514E-2</v>
      </c>
      <c r="W61" s="125">
        <f>MIN(S61, S61+(INDEX('Pace of change parameters'!$E$25:$I$25,1,$B$6)-S61)*(1-V61))</f>
        <v>1.1677750078651059E-2</v>
      </c>
      <c r="X61" s="125">
        <v>9.5246363039980242E-3</v>
      </c>
      <c r="Y61" s="101">
        <f t="shared" si="4"/>
        <v>21080.329278388854</v>
      </c>
      <c r="Z61" s="90">
        <v>0</v>
      </c>
      <c r="AA61" s="92">
        <f t="shared" si="7"/>
        <v>19775.640792400285</v>
      </c>
      <c r="AB61" s="92">
        <f>IF(INDEX('Pace of change parameters'!$E$27:$I$27,1,$B$6)=1,MAX(AA61,Y61),Y61)</f>
        <v>21080.329278388854</v>
      </c>
      <c r="AC61" s="90">
        <f t="shared" si="5"/>
        <v>1.1677750078651128E-2</v>
      </c>
      <c r="AD61" s="136">
        <v>9.5246363039980242E-3</v>
      </c>
      <c r="AE61" s="50">
        <v>21081</v>
      </c>
      <c r="AF61" s="50">
        <v>145.5775070531308</v>
      </c>
      <c r="AG61" s="15">
        <f t="shared" si="10"/>
        <v>1.1709939050727147E-2</v>
      </c>
      <c r="AH61" s="15">
        <f t="shared" si="10"/>
        <v>9.5567567695566957E-3</v>
      </c>
      <c r="AI61" s="50"/>
      <c r="AJ61" s="50">
        <v>19775.640792400285</v>
      </c>
      <c r="AK61" s="50">
        <v>136.56318423869047</v>
      </c>
      <c r="AL61" s="15">
        <f t="shared" si="8"/>
        <v>6.6008440449695005E-2</v>
      </c>
      <c r="AM61" s="52">
        <f t="shared" si="8"/>
        <v>6.6008440449695005E-2</v>
      </c>
    </row>
    <row r="62" spans="1:39" x14ac:dyDescent="0.2">
      <c r="A62" s="178" t="s">
        <v>171</v>
      </c>
      <c r="B62" s="178" t="s">
        <v>172</v>
      </c>
      <c r="D62" s="61">
        <v>21093</v>
      </c>
      <c r="E62" s="66">
        <v>128.72209679243431</v>
      </c>
      <c r="F62" s="49"/>
      <c r="G62" s="81">
        <v>20388.37522293477</v>
      </c>
      <c r="H62" s="74">
        <v>124.01170464202434</v>
      </c>
      <c r="I62" s="83"/>
      <c r="J62" s="96">
        <f t="shared" si="9"/>
        <v>3.456012405895903E-2</v>
      </c>
      <c r="K62" s="119">
        <f t="shared" si="9"/>
        <v>3.7983448126990282E-2</v>
      </c>
      <c r="L62" s="96">
        <v>3.7923125119576628E-2</v>
      </c>
      <c r="M62" s="90">
        <f>INDEX('Pace of change parameters'!$E$20:$I$20,1,$B$6)</f>
        <v>3.4500000000000003E-2</v>
      </c>
      <c r="N62" s="101">
        <f>IF(INDEX('Pace of change parameters'!$E$28:$I$28,1,$B$6)=1,(1+L62)*D62,D62)</f>
        <v>21892.912478147231</v>
      </c>
      <c r="O62" s="87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0.12921023519365291</v>
      </c>
      <c r="P62" s="51">
        <v>3.7923125119576628E-2</v>
      </c>
      <c r="Q62" s="51">
        <v>3.4499999999999975E-2</v>
      </c>
      <c r="R62" s="9">
        <f>IF(INDEX('Pace of change parameters'!$E$29:$I$29,1,$B$6)=1,D62*(1+P62),D62)</f>
        <v>21892.912478147231</v>
      </c>
      <c r="S62" s="96">
        <f>IF(P62&lt;INDEX('Pace of change parameters'!$E$22:$I$22,1,$B$6),INDEX('Pace of change parameters'!$E$22:$I$22,1,$B$6),P62)</f>
        <v>3.7923125119576628E-2</v>
      </c>
      <c r="T62" s="125">
        <v>3.4499999999999975E-2</v>
      </c>
      <c r="U62" s="110">
        <f t="shared" si="3"/>
        <v>21892.912478147231</v>
      </c>
      <c r="V62" s="124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5">
        <f>MIN(S62, S62+(INDEX('Pace of change parameters'!$E$25:$I$25,1,$B$6)-S62)*(1-V62))</f>
        <v>3.7923125119576628E-2</v>
      </c>
      <c r="X62" s="125">
        <v>3.4499999999999975E-2</v>
      </c>
      <c r="Y62" s="101">
        <f t="shared" si="4"/>
        <v>21892.912478147231</v>
      </c>
      <c r="Z62" s="90">
        <v>0</v>
      </c>
      <c r="AA62" s="92">
        <f t="shared" si="7"/>
        <v>21224.074087192857</v>
      </c>
      <c r="AB62" s="92">
        <f>IF(INDEX('Pace of change parameters'!$E$27:$I$27,1,$B$6)=1,MAX(AA62,Y62),Y62)</f>
        <v>21892.912478147231</v>
      </c>
      <c r="AC62" s="90">
        <f t="shared" si="5"/>
        <v>3.7923125119576628E-2</v>
      </c>
      <c r="AD62" s="136">
        <v>3.4499999999999975E-2</v>
      </c>
      <c r="AE62" s="50">
        <v>21893</v>
      </c>
      <c r="AF62" s="50">
        <v>133.16354148092014</v>
      </c>
      <c r="AG62" s="15">
        <f t="shared" si="10"/>
        <v>3.7927274451239779E-2</v>
      </c>
      <c r="AH62" s="15">
        <f t="shared" si="10"/>
        <v>3.4504135646948875E-2</v>
      </c>
      <c r="AI62" s="50"/>
      <c r="AJ62" s="50">
        <v>21224.074087192857</v>
      </c>
      <c r="AK62" s="50">
        <v>129.09481889663493</v>
      </c>
      <c r="AL62" s="15">
        <f t="shared" si="8"/>
        <v>3.151731896802934E-2</v>
      </c>
      <c r="AM62" s="52">
        <f t="shared" si="8"/>
        <v>3.151731896802934E-2</v>
      </c>
    </row>
    <row r="63" spans="1:39" x14ac:dyDescent="0.2">
      <c r="A63" s="178" t="s">
        <v>173</v>
      </c>
      <c r="B63" s="178" t="s">
        <v>174</v>
      </c>
      <c r="D63" s="61">
        <v>43330</v>
      </c>
      <c r="E63" s="66">
        <v>147.19765421296523</v>
      </c>
      <c r="F63" s="49"/>
      <c r="G63" s="81">
        <v>43350.846766618946</v>
      </c>
      <c r="H63" s="74">
        <v>146.93261107058359</v>
      </c>
      <c r="I63" s="83"/>
      <c r="J63" s="96">
        <f t="shared" si="9"/>
        <v>-4.8088487708619621E-4</v>
      </c>
      <c r="K63" s="119">
        <f t="shared" si="9"/>
        <v>1.8038415056431667E-3</v>
      </c>
      <c r="L63" s="96">
        <v>3.6864686584951345E-2</v>
      </c>
      <c r="M63" s="90">
        <f>INDEX('Pace of change parameters'!$E$20:$I$20,1,$B$6)</f>
        <v>3.4500000000000003E-2</v>
      </c>
      <c r="N63" s="101">
        <f>IF(INDEX('Pace of change parameters'!$E$28:$I$28,1,$B$6)=1,(1+L63)*D63,D63)</f>
        <v>44927.346869725945</v>
      </c>
      <c r="O63" s="87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0.51823826338018109</v>
      </c>
      <c r="P63" s="51">
        <v>3.6864686584951345E-2</v>
      </c>
      <c r="Q63" s="51">
        <v>3.4499999999999975E-2</v>
      </c>
      <c r="R63" s="9">
        <f>IF(INDEX('Pace of change parameters'!$E$29:$I$29,1,$B$6)=1,D63*(1+P63),D63)</f>
        <v>44927.346869725945</v>
      </c>
      <c r="S63" s="96">
        <f>IF(P63&lt;INDEX('Pace of change parameters'!$E$22:$I$22,1,$B$6),INDEX('Pace of change parameters'!$E$22:$I$22,1,$B$6),P63)</f>
        <v>3.6864686584951345E-2</v>
      </c>
      <c r="T63" s="125">
        <v>3.4499999999999975E-2</v>
      </c>
      <c r="U63" s="110">
        <f t="shared" si="3"/>
        <v>44927.346869725945</v>
      </c>
      <c r="V63" s="124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5">
        <f>MIN(S63, S63+(INDEX('Pace of change parameters'!$E$25:$I$25,1,$B$6)-S63)*(1-V63))</f>
        <v>3.6864686584951345E-2</v>
      </c>
      <c r="X63" s="125">
        <v>3.4499999999999975E-2</v>
      </c>
      <c r="Y63" s="101">
        <f t="shared" si="4"/>
        <v>44927.346869725945</v>
      </c>
      <c r="Z63" s="90">
        <v>0</v>
      </c>
      <c r="AA63" s="92">
        <f t="shared" si="7"/>
        <v>45127.754097946497</v>
      </c>
      <c r="AB63" s="92">
        <f>IF(INDEX('Pace of change parameters'!$E$27:$I$27,1,$B$6)=1,MAX(AA63,Y63),Y63)</f>
        <v>44927.346869725945</v>
      </c>
      <c r="AC63" s="90">
        <f t="shared" si="5"/>
        <v>3.6864686584951345E-2</v>
      </c>
      <c r="AD63" s="136">
        <v>3.4499999999999975E-2</v>
      </c>
      <c r="AE63" s="50">
        <v>44927</v>
      </c>
      <c r="AF63" s="50">
        <v>152.27479760905624</v>
      </c>
      <c r="AG63" s="15">
        <f t="shared" si="10"/>
        <v>3.6856681283175652E-2</v>
      </c>
      <c r="AH63" s="15">
        <f t="shared" si="10"/>
        <v>3.4492012955215978E-2</v>
      </c>
      <c r="AI63" s="50"/>
      <c r="AJ63" s="50">
        <v>45127.754097946497</v>
      </c>
      <c r="AK63" s="50">
        <v>152.95523008026487</v>
      </c>
      <c r="AL63" s="15">
        <f t="shared" si="8"/>
        <v>-4.4485727676758513E-3</v>
      </c>
      <c r="AM63" s="52">
        <f t="shared" si="8"/>
        <v>-4.4485727676756293E-3</v>
      </c>
    </row>
    <row r="64" spans="1:39" x14ac:dyDescent="0.2">
      <c r="A64" s="178" t="s">
        <v>175</v>
      </c>
      <c r="B64" s="178" t="s">
        <v>176</v>
      </c>
      <c r="D64" s="61">
        <v>28129</v>
      </c>
      <c r="E64" s="66">
        <v>128.8676658031824</v>
      </c>
      <c r="F64" s="49"/>
      <c r="G64" s="81">
        <v>29573.295031457888</v>
      </c>
      <c r="H64" s="74">
        <v>134.48951302201215</v>
      </c>
      <c r="I64" s="83"/>
      <c r="J64" s="96">
        <f t="shared" si="9"/>
        <v>-4.8837812287117588E-2</v>
      </c>
      <c r="K64" s="119">
        <f t="shared" si="9"/>
        <v>-4.1801379843717679E-2</v>
      </c>
      <c r="L64" s="96">
        <v>4.2152942323328224E-2</v>
      </c>
      <c r="M64" s="90">
        <f>INDEX('Pace of change parameters'!$E$20:$I$20,1,$B$6)</f>
        <v>3.4500000000000003E-2</v>
      </c>
      <c r="N64" s="101">
        <f>IF(INDEX('Pace of change parameters'!$E$28:$I$28,1,$B$6)=1,(1+L64)*D64,D64)</f>
        <v>29314.720114612901</v>
      </c>
      <c r="O64" s="87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0.9871116112227708</v>
      </c>
      <c r="P64" s="51">
        <v>4.2152942323328224E-2</v>
      </c>
      <c r="Q64" s="51">
        <v>3.4499999999999975E-2</v>
      </c>
      <c r="R64" s="9">
        <f>IF(INDEX('Pace of change parameters'!$E$29:$I$29,1,$B$6)=1,D64*(1+P64),D64)</f>
        <v>29314.720114612901</v>
      </c>
      <c r="S64" s="96">
        <f>IF(P64&lt;INDEX('Pace of change parameters'!$E$22:$I$22,1,$B$6),INDEX('Pace of change parameters'!$E$22:$I$22,1,$B$6),P64)</f>
        <v>4.2152942323328224E-2</v>
      </c>
      <c r="T64" s="125">
        <v>3.4499999999999975E-2</v>
      </c>
      <c r="U64" s="110">
        <f t="shared" si="3"/>
        <v>29314.720114612901</v>
      </c>
      <c r="V64" s="124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5">
        <f>MIN(S64, S64+(INDEX('Pace of change parameters'!$E$25:$I$25,1,$B$6)-S64)*(1-V64))</f>
        <v>4.2152942323328224E-2</v>
      </c>
      <c r="X64" s="125">
        <v>3.4499999999999975E-2</v>
      </c>
      <c r="Y64" s="101">
        <f t="shared" si="4"/>
        <v>29314.720114612901</v>
      </c>
      <c r="Z64" s="90">
        <v>0</v>
      </c>
      <c r="AA64" s="92">
        <f t="shared" si="7"/>
        <v>30785.474462134527</v>
      </c>
      <c r="AB64" s="92">
        <f>IF(INDEX('Pace of change parameters'!$E$27:$I$27,1,$B$6)=1,MAX(AA64,Y64),Y64)</f>
        <v>29314.720114612901</v>
      </c>
      <c r="AC64" s="90">
        <f t="shared" si="5"/>
        <v>4.2152942323328224E-2</v>
      </c>
      <c r="AD64" s="136">
        <v>3.4499999999999975E-2</v>
      </c>
      <c r="AE64" s="50">
        <v>29315</v>
      </c>
      <c r="AF64" s="50">
        <v>133.31487309907405</v>
      </c>
      <c r="AG64" s="15">
        <f t="shared" si="10"/>
        <v>4.2162892388638129E-2</v>
      </c>
      <c r="AH64" s="15">
        <f t="shared" si="10"/>
        <v>3.4509876998034539E-2</v>
      </c>
      <c r="AI64" s="50"/>
      <c r="AJ64" s="50">
        <v>30785.474462134527</v>
      </c>
      <c r="AK64" s="50">
        <v>140.00210203698617</v>
      </c>
      <c r="AL64" s="15">
        <f t="shared" si="8"/>
        <v>-4.7765203812050405E-2</v>
      </c>
      <c r="AM64" s="52">
        <f t="shared" si="8"/>
        <v>-4.7765203812050405E-2</v>
      </c>
    </row>
    <row r="65" spans="1:39" x14ac:dyDescent="0.2">
      <c r="A65" s="178" t="s">
        <v>177</v>
      </c>
      <c r="B65" s="178" t="s">
        <v>178</v>
      </c>
      <c r="D65" s="61">
        <v>40525</v>
      </c>
      <c r="E65" s="66">
        <v>144.47133774940883</v>
      </c>
      <c r="F65" s="49"/>
      <c r="G65" s="81">
        <v>42566.783564156802</v>
      </c>
      <c r="H65" s="74">
        <v>150.82678261754597</v>
      </c>
      <c r="I65" s="83"/>
      <c r="J65" s="96">
        <f t="shared" si="9"/>
        <v>-4.7966592568109312E-2</v>
      </c>
      <c r="K65" s="119">
        <f t="shared" si="9"/>
        <v>-4.2137376120080394E-2</v>
      </c>
      <c r="L65" s="96">
        <v>4.0834152108961019E-2</v>
      </c>
      <c r="M65" s="90">
        <f>INDEX('Pace of change parameters'!$E$20:$I$20,1,$B$6)</f>
        <v>3.4500000000000003E-2</v>
      </c>
      <c r="N65" s="101">
        <f>IF(INDEX('Pace of change parameters'!$E$28:$I$28,1,$B$6)=1,(1+L65)*D65,D65)</f>
        <v>42179.804014215646</v>
      </c>
      <c r="O65" s="87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0.99072447440946665</v>
      </c>
      <c r="P65" s="51">
        <v>4.0834152108961019E-2</v>
      </c>
      <c r="Q65" s="51">
        <v>3.4499999999999975E-2</v>
      </c>
      <c r="R65" s="9">
        <f>IF(INDEX('Pace of change parameters'!$E$29:$I$29,1,$B$6)=1,D65*(1+P65),D65)</f>
        <v>42179.804014215646</v>
      </c>
      <c r="S65" s="96">
        <f>IF(P65&lt;INDEX('Pace of change parameters'!$E$22:$I$22,1,$B$6),INDEX('Pace of change parameters'!$E$22:$I$22,1,$B$6),P65)</f>
        <v>4.0834152108961019E-2</v>
      </c>
      <c r="T65" s="125">
        <v>3.4499999999999975E-2</v>
      </c>
      <c r="U65" s="110">
        <f t="shared" si="3"/>
        <v>42179.804014215646</v>
      </c>
      <c r="V65" s="124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5">
        <f>MIN(S65, S65+(INDEX('Pace of change parameters'!$E$25:$I$25,1,$B$6)-S65)*(1-V65))</f>
        <v>4.0834152108961019E-2</v>
      </c>
      <c r="X65" s="125">
        <v>3.4499999999999975E-2</v>
      </c>
      <c r="Y65" s="101">
        <f t="shared" si="4"/>
        <v>42179.804014215646</v>
      </c>
      <c r="Z65" s="90">
        <v>0</v>
      </c>
      <c r="AA65" s="92">
        <f t="shared" si="7"/>
        <v>44311.552938406392</v>
      </c>
      <c r="AB65" s="92">
        <f>IF(INDEX('Pace of change parameters'!$E$27:$I$27,1,$B$6)=1,MAX(AA65,Y65),Y65)</f>
        <v>42179.804014215646</v>
      </c>
      <c r="AC65" s="90">
        <f t="shared" si="5"/>
        <v>4.0834152108961019E-2</v>
      </c>
      <c r="AD65" s="136">
        <v>3.4499999999999975E-2</v>
      </c>
      <c r="AE65" s="50">
        <v>42180</v>
      </c>
      <c r="AF65" s="50">
        <v>149.45629333772544</v>
      </c>
      <c r="AG65" s="15">
        <f t="shared" si="10"/>
        <v>4.0838988278840249E-2</v>
      </c>
      <c r="AH65" s="15">
        <f t="shared" si="10"/>
        <v>3.4504806738643312E-2</v>
      </c>
      <c r="AI65" s="50"/>
      <c r="AJ65" s="50">
        <v>44311.552938406392</v>
      </c>
      <c r="AK65" s="50">
        <v>157.00901977744468</v>
      </c>
      <c r="AL65" s="15">
        <f t="shared" si="8"/>
        <v>-4.8103774231728624E-2</v>
      </c>
      <c r="AM65" s="52">
        <f t="shared" si="8"/>
        <v>-4.8103774231728735E-2</v>
      </c>
    </row>
    <row r="66" spans="1:39" x14ac:dyDescent="0.2">
      <c r="A66" s="178" t="s">
        <v>179</v>
      </c>
      <c r="B66" s="178" t="s">
        <v>180</v>
      </c>
      <c r="D66" s="61">
        <v>47474</v>
      </c>
      <c r="E66" s="66">
        <v>126.58979316569953</v>
      </c>
      <c r="F66" s="49"/>
      <c r="G66" s="81">
        <v>49769.37765045897</v>
      </c>
      <c r="H66" s="74">
        <v>132.16322318281604</v>
      </c>
      <c r="I66" s="83"/>
      <c r="J66" s="96">
        <f t="shared" si="9"/>
        <v>-4.6120280357530241E-2</v>
      </c>
      <c r="K66" s="119">
        <f t="shared" si="9"/>
        <v>-4.2170808814241845E-2</v>
      </c>
      <c r="L66" s="96">
        <v>3.8783274114542632E-2</v>
      </c>
      <c r="M66" s="90">
        <f>INDEX('Pace of change parameters'!$E$20:$I$20,1,$B$6)</f>
        <v>3.4500000000000003E-2</v>
      </c>
      <c r="N66" s="101">
        <f>IF(INDEX('Pace of change parameters'!$E$28:$I$28,1,$B$6)=1,(1+L66)*D66,D66)</f>
        <v>49315.197155313799</v>
      </c>
      <c r="O66" s="87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0.99108396574453606</v>
      </c>
      <c r="P66" s="51">
        <v>3.8783274114542632E-2</v>
      </c>
      <c r="Q66" s="51">
        <v>3.4499999999999975E-2</v>
      </c>
      <c r="R66" s="9">
        <f>IF(INDEX('Pace of change parameters'!$E$29:$I$29,1,$B$6)=1,D66*(1+P66),D66)</f>
        <v>49315.197155313799</v>
      </c>
      <c r="S66" s="96">
        <f>IF(P66&lt;INDEX('Pace of change parameters'!$E$22:$I$22,1,$B$6),INDEX('Pace of change parameters'!$E$22:$I$22,1,$B$6),P66)</f>
        <v>3.8783274114542632E-2</v>
      </c>
      <c r="T66" s="125">
        <v>3.4499999999999975E-2</v>
      </c>
      <c r="U66" s="110">
        <f t="shared" si="3"/>
        <v>49315.197155313799</v>
      </c>
      <c r="V66" s="124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5">
        <f>MIN(S66, S66+(INDEX('Pace of change parameters'!$E$25:$I$25,1,$B$6)-S66)*(1-V66))</f>
        <v>3.8783274114542632E-2</v>
      </c>
      <c r="X66" s="125">
        <v>3.4499999999999975E-2</v>
      </c>
      <c r="Y66" s="101">
        <f t="shared" si="4"/>
        <v>49315.197155313799</v>
      </c>
      <c r="Z66" s="90">
        <v>0</v>
      </c>
      <c r="AA66" s="92">
        <f t="shared" si="7"/>
        <v>51809.374066187753</v>
      </c>
      <c r="AB66" s="92">
        <f>IF(INDEX('Pace of change parameters'!$E$27:$I$27,1,$B$6)=1,MAX(AA66,Y66),Y66)</f>
        <v>49315.197155313799</v>
      </c>
      <c r="AC66" s="90">
        <f t="shared" si="5"/>
        <v>3.8783274114542632E-2</v>
      </c>
      <c r="AD66" s="136">
        <v>3.4499999999999975E-2</v>
      </c>
      <c r="AE66" s="50">
        <v>49315</v>
      </c>
      <c r="AF66" s="50">
        <v>130.95661748144178</v>
      </c>
      <c r="AG66" s="15">
        <f t="shared" si="10"/>
        <v>3.8779121203184941E-2</v>
      </c>
      <c r="AH66" s="15">
        <f t="shared" si="10"/>
        <v>3.4495864212577665E-2</v>
      </c>
      <c r="AI66" s="50"/>
      <c r="AJ66" s="50">
        <v>51809.374066187753</v>
      </c>
      <c r="AK66" s="50">
        <v>137.58045993183981</v>
      </c>
      <c r="AL66" s="15">
        <f t="shared" si="8"/>
        <v>-4.8145226827120635E-2</v>
      </c>
      <c r="AM66" s="52">
        <f t="shared" si="8"/>
        <v>-4.8145226827120746E-2</v>
      </c>
    </row>
    <row r="67" spans="1:39" x14ac:dyDescent="0.2">
      <c r="A67" s="178" t="s">
        <v>181</v>
      </c>
      <c r="B67" s="178" t="s">
        <v>182</v>
      </c>
      <c r="D67" s="61">
        <v>27879</v>
      </c>
      <c r="E67" s="66">
        <v>164.1566052842887</v>
      </c>
      <c r="F67" s="49"/>
      <c r="G67" s="81">
        <v>23992.801239256485</v>
      </c>
      <c r="H67" s="74">
        <v>141.07299299456741</v>
      </c>
      <c r="I67" s="83"/>
      <c r="J67" s="96">
        <f t="shared" si="9"/>
        <v>0.16197353206031662</v>
      </c>
      <c r="K67" s="119">
        <f t="shared" si="9"/>
        <v>0.16362885481993161</v>
      </c>
      <c r="L67" s="96">
        <v>3.5973726679286333E-2</v>
      </c>
      <c r="M67" s="90">
        <f>INDEX('Pace of change parameters'!$E$20:$I$20,1,$B$6)</f>
        <v>3.4500000000000003E-2</v>
      </c>
      <c r="N67" s="101">
        <f>IF(INDEX('Pace of change parameters'!$E$28:$I$28,1,$B$6)=1,(1+L67)*D67,D67)</f>
        <v>28881.911526091822</v>
      </c>
      <c r="O67" s="87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1">
        <v>3.5973726679286333E-2</v>
      </c>
      <c r="Q67" s="51">
        <v>3.4499999999999975E-2</v>
      </c>
      <c r="R67" s="9">
        <f>IF(INDEX('Pace of change parameters'!$E$29:$I$29,1,$B$6)=1,D67*(1+P67),D67)</f>
        <v>28881.911526091822</v>
      </c>
      <c r="S67" s="96">
        <f>IF(P67&lt;INDEX('Pace of change parameters'!$E$22:$I$22,1,$B$6),INDEX('Pace of change parameters'!$E$22:$I$22,1,$B$6),P67)</f>
        <v>3.5973726679286333E-2</v>
      </c>
      <c r="T67" s="125">
        <v>3.4499999999999975E-2</v>
      </c>
      <c r="U67" s="110">
        <f t="shared" si="3"/>
        <v>28881.911526091822</v>
      </c>
      <c r="V67" s="124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0</v>
      </c>
      <c r="W67" s="125">
        <f>MIN(S67, S67+(INDEX('Pace of change parameters'!$E$25:$I$25,1,$B$6)-S67)*(1-V67))</f>
        <v>1.0000000000000002E-2</v>
      </c>
      <c r="X67" s="125">
        <v>8.5632223021232523E-3</v>
      </c>
      <c r="Y67" s="101">
        <f t="shared" si="4"/>
        <v>28157.79</v>
      </c>
      <c r="Z67" s="90">
        <v>0</v>
      </c>
      <c r="AA67" s="92">
        <f t="shared" si="7"/>
        <v>24976.241877697437</v>
      </c>
      <c r="AB67" s="92">
        <f>IF(INDEX('Pace of change parameters'!$E$27:$I$27,1,$B$6)=1,MAX(AA67,Y67),Y67)</f>
        <v>28157.79</v>
      </c>
      <c r="AC67" s="90">
        <f t="shared" si="5"/>
        <v>1.0000000000000009E-2</v>
      </c>
      <c r="AD67" s="136">
        <v>8.5632223021232523E-3</v>
      </c>
      <c r="AE67" s="50">
        <v>28158</v>
      </c>
      <c r="AF67" s="50">
        <v>165.56354954675263</v>
      </c>
      <c r="AG67" s="15">
        <f t="shared" si="10"/>
        <v>1.0007532551382869E-2</v>
      </c>
      <c r="AH67" s="15">
        <f t="shared" si="10"/>
        <v>8.5707441380586946E-3</v>
      </c>
      <c r="AI67" s="50"/>
      <c r="AJ67" s="50">
        <v>24976.241877697437</v>
      </c>
      <c r="AK67" s="50">
        <v>146.85543219013556</v>
      </c>
      <c r="AL67" s="15">
        <f t="shared" si="8"/>
        <v>0.12739138809925277</v>
      </c>
      <c r="AM67" s="52">
        <f t="shared" si="8"/>
        <v>0.12739138809925277</v>
      </c>
    </row>
    <row r="68" spans="1:39" x14ac:dyDescent="0.2">
      <c r="A68" s="178" t="s">
        <v>183</v>
      </c>
      <c r="B68" s="178" t="s">
        <v>184</v>
      </c>
      <c r="D68" s="61">
        <v>26032</v>
      </c>
      <c r="E68" s="66">
        <v>133.37745884673387</v>
      </c>
      <c r="F68" s="49"/>
      <c r="G68" s="81">
        <v>26151.587946669195</v>
      </c>
      <c r="H68" s="74">
        <v>133.15373747746503</v>
      </c>
      <c r="I68" s="83"/>
      <c r="J68" s="96">
        <f t="shared" si="9"/>
        <v>-4.5728751505671461E-3</v>
      </c>
      <c r="K68" s="119">
        <f t="shared" si="9"/>
        <v>1.6801734108793376E-3</v>
      </c>
      <c r="L68" s="96">
        <v>4.0998495545613078E-2</v>
      </c>
      <c r="M68" s="90">
        <f>INDEX('Pace of change parameters'!$E$20:$I$20,1,$B$6)</f>
        <v>3.4500000000000003E-2</v>
      </c>
      <c r="N68" s="101">
        <f>IF(INDEX('Pace of change parameters'!$E$28:$I$28,1,$B$6)=1,(1+L68)*D68,D68)</f>
        <v>27099.272836043401</v>
      </c>
      <c r="O68" s="87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0.51956802784000711</v>
      </c>
      <c r="P68" s="51">
        <v>4.0998495545613078E-2</v>
      </c>
      <c r="Q68" s="51">
        <v>3.4499999999999975E-2</v>
      </c>
      <c r="R68" s="9">
        <f>IF(INDEX('Pace of change parameters'!$E$29:$I$29,1,$B$6)=1,D68*(1+P68),D68)</f>
        <v>27099.272836043401</v>
      </c>
      <c r="S68" s="96">
        <f>IF(P68&lt;INDEX('Pace of change parameters'!$E$22:$I$22,1,$B$6),INDEX('Pace of change parameters'!$E$22:$I$22,1,$B$6),P68)</f>
        <v>4.0998495545613078E-2</v>
      </c>
      <c r="T68" s="125">
        <v>3.4499999999999975E-2</v>
      </c>
      <c r="U68" s="110">
        <f t="shared" si="3"/>
        <v>27099.272836043401</v>
      </c>
      <c r="V68" s="124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5">
        <f>MIN(S68, S68+(INDEX('Pace of change parameters'!$E$25:$I$25,1,$B$6)-S68)*(1-V68))</f>
        <v>4.0998495545613078E-2</v>
      </c>
      <c r="X68" s="125">
        <v>3.4499999999999975E-2</v>
      </c>
      <c r="Y68" s="101">
        <f t="shared" si="4"/>
        <v>27099.272836043401</v>
      </c>
      <c r="Z68" s="90">
        <v>0</v>
      </c>
      <c r="AA68" s="92">
        <f t="shared" si="7"/>
        <v>27223.515067227214</v>
      </c>
      <c r="AB68" s="92">
        <f>IF(INDEX('Pace of change parameters'!$E$27:$I$27,1,$B$6)=1,MAX(AA68,Y68),Y68)</f>
        <v>27099.272836043401</v>
      </c>
      <c r="AC68" s="90">
        <f t="shared" si="5"/>
        <v>4.0998495545613078E-2</v>
      </c>
      <c r="AD68" s="136">
        <v>3.4499999999999975E-2</v>
      </c>
      <c r="AE68" s="50">
        <v>27099</v>
      </c>
      <c r="AF68" s="50">
        <v>137.97759200168957</v>
      </c>
      <c r="AG68" s="15">
        <f t="shared" si="10"/>
        <v>4.0988014751075497E-2</v>
      </c>
      <c r="AH68" s="15">
        <f t="shared" si="10"/>
        <v>3.4489584632451109E-2</v>
      </c>
      <c r="AI68" s="50"/>
      <c r="AJ68" s="50">
        <v>27223.515067227214</v>
      </c>
      <c r="AK68" s="50">
        <v>138.61157440487565</v>
      </c>
      <c r="AL68" s="15">
        <f t="shared" si="8"/>
        <v>-4.5738056573417785E-3</v>
      </c>
      <c r="AM68" s="52">
        <f t="shared" si="8"/>
        <v>-4.5738056573418895E-3</v>
      </c>
    </row>
    <row r="69" spans="1:39" x14ac:dyDescent="0.2">
      <c r="A69" s="178" t="s">
        <v>185</v>
      </c>
      <c r="B69" s="178" t="s">
        <v>186</v>
      </c>
      <c r="D69" s="61">
        <v>23245</v>
      </c>
      <c r="E69" s="66">
        <v>132.83419655853348</v>
      </c>
      <c r="F69" s="49"/>
      <c r="G69" s="81">
        <v>24380.115886174255</v>
      </c>
      <c r="H69" s="74">
        <v>138.67914242932653</v>
      </c>
      <c r="I69" s="83"/>
      <c r="J69" s="96">
        <f t="shared" si="9"/>
        <v>-4.6559084931092065E-2</v>
      </c>
      <c r="K69" s="119">
        <f t="shared" si="9"/>
        <v>-4.2147259987360686E-2</v>
      </c>
      <c r="L69" s="96">
        <v>3.9286906909653752E-2</v>
      </c>
      <c r="M69" s="90">
        <f>INDEX('Pace of change parameters'!$E$20:$I$20,1,$B$6)</f>
        <v>3.4500000000000003E-2</v>
      </c>
      <c r="N69" s="101">
        <f>IF(INDEX('Pace of change parameters'!$E$28:$I$28,1,$B$6)=1,(1+L69)*D69,D69)</f>
        <v>24158.2241511149</v>
      </c>
      <c r="O69" s="87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0.99083075255226549</v>
      </c>
      <c r="P69" s="51">
        <v>3.9286906909653752E-2</v>
      </c>
      <c r="Q69" s="51">
        <v>3.4499999999999975E-2</v>
      </c>
      <c r="R69" s="9">
        <f>IF(INDEX('Pace of change parameters'!$E$29:$I$29,1,$B$6)=1,D69*(1+P69),D69)</f>
        <v>24158.2241511149</v>
      </c>
      <c r="S69" s="96">
        <f>IF(P69&lt;INDEX('Pace of change parameters'!$E$22:$I$22,1,$B$6),INDEX('Pace of change parameters'!$E$22:$I$22,1,$B$6),P69)</f>
        <v>3.9286906909653752E-2</v>
      </c>
      <c r="T69" s="125">
        <v>3.4499999999999975E-2</v>
      </c>
      <c r="U69" s="110">
        <f t="shared" si="3"/>
        <v>24158.2241511149</v>
      </c>
      <c r="V69" s="124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5">
        <f>MIN(S69, S69+(INDEX('Pace of change parameters'!$E$25:$I$25,1,$B$6)-S69)*(1-V69))</f>
        <v>3.9286906909653752E-2</v>
      </c>
      <c r="X69" s="125">
        <v>3.4499999999999975E-2</v>
      </c>
      <c r="Y69" s="101">
        <f t="shared" si="4"/>
        <v>24158.2241511149</v>
      </c>
      <c r="Z69" s="90">
        <v>0</v>
      </c>
      <c r="AA69" s="92">
        <f t="shared" si="7"/>
        <v>25379.432159971166</v>
      </c>
      <c r="AB69" s="92">
        <f>IF(INDEX('Pace of change parameters'!$E$27:$I$27,1,$B$6)=1,MAX(AA69,Y69),Y69)</f>
        <v>24158.2241511149</v>
      </c>
      <c r="AC69" s="90">
        <f t="shared" si="5"/>
        <v>3.9286906909653752E-2</v>
      </c>
      <c r="AD69" s="136">
        <v>3.4499999999999975E-2</v>
      </c>
      <c r="AE69" s="50">
        <v>24158</v>
      </c>
      <c r="AF69" s="50">
        <v>137.41570132189344</v>
      </c>
      <c r="AG69" s="15">
        <f t="shared" si="10"/>
        <v>3.9277263927726347E-2</v>
      </c>
      <c r="AH69" s="15">
        <f t="shared" si="10"/>
        <v>3.4490401433196594E-2</v>
      </c>
      <c r="AI69" s="50"/>
      <c r="AJ69" s="50">
        <v>25379.432159971166</v>
      </c>
      <c r="AK69" s="50">
        <v>144.36346011316559</v>
      </c>
      <c r="AL69" s="15">
        <f t="shared" si="8"/>
        <v>-4.812685139179862E-2</v>
      </c>
      <c r="AM69" s="52">
        <f t="shared" si="8"/>
        <v>-4.8126851391798509E-2</v>
      </c>
    </row>
    <row r="70" spans="1:39" x14ac:dyDescent="0.2">
      <c r="A70" s="178" t="s">
        <v>187</v>
      </c>
      <c r="B70" s="178" t="s">
        <v>188</v>
      </c>
      <c r="D70" s="61">
        <v>38029</v>
      </c>
      <c r="E70" s="66">
        <v>144.57188574888809</v>
      </c>
      <c r="F70" s="49"/>
      <c r="G70" s="81">
        <v>36743.371997691109</v>
      </c>
      <c r="H70" s="74">
        <v>139.1749666463603</v>
      </c>
      <c r="I70" s="83"/>
      <c r="J70" s="96">
        <f t="shared" si="9"/>
        <v>3.4989385361519743E-2</v>
      </c>
      <c r="K70" s="119">
        <f t="shared" si="9"/>
        <v>3.877794428534842E-2</v>
      </c>
      <c r="L70" s="96">
        <v>3.8286767538037836E-2</v>
      </c>
      <c r="M70" s="90">
        <f>INDEX('Pace of change parameters'!$E$20:$I$20,1,$B$6)</f>
        <v>3.4500000000000003E-2</v>
      </c>
      <c r="N70" s="101">
        <f>IF(INDEX('Pace of change parameters'!$E$28:$I$28,1,$B$6)=1,(1+L70)*D70,D70)</f>
        <v>39485.007482704044</v>
      </c>
      <c r="O70" s="87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0.12066726574894175</v>
      </c>
      <c r="P70" s="51">
        <v>3.8286767538037836E-2</v>
      </c>
      <c r="Q70" s="51">
        <v>3.4499999999999975E-2</v>
      </c>
      <c r="R70" s="9">
        <f>IF(INDEX('Pace of change parameters'!$E$29:$I$29,1,$B$6)=1,D70*(1+P70),D70)</f>
        <v>39485.007482704044</v>
      </c>
      <c r="S70" s="96">
        <f>IF(P70&lt;INDEX('Pace of change parameters'!$E$22:$I$22,1,$B$6),INDEX('Pace of change parameters'!$E$22:$I$22,1,$B$6),P70)</f>
        <v>3.8286767538037836E-2</v>
      </c>
      <c r="T70" s="125">
        <v>3.4499999999999975E-2</v>
      </c>
      <c r="U70" s="110">
        <f t="shared" si="3"/>
        <v>39485.007482704044</v>
      </c>
      <c r="V70" s="124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5">
        <f>MIN(S70, S70+(INDEX('Pace of change parameters'!$E$25:$I$25,1,$B$6)-S70)*(1-V70))</f>
        <v>3.8286767538037836E-2</v>
      </c>
      <c r="X70" s="125">
        <v>3.4499999999999975E-2</v>
      </c>
      <c r="Y70" s="101">
        <f t="shared" si="4"/>
        <v>39485.007482704044</v>
      </c>
      <c r="Z70" s="90">
        <v>0</v>
      </c>
      <c r="AA70" s="92">
        <f t="shared" si="7"/>
        <v>38249.445626007575</v>
      </c>
      <c r="AB70" s="92">
        <f>IF(INDEX('Pace of change parameters'!$E$27:$I$27,1,$B$6)=1,MAX(AA70,Y70),Y70)</f>
        <v>39485.007482704044</v>
      </c>
      <c r="AC70" s="90">
        <f t="shared" si="5"/>
        <v>3.8286767538037836E-2</v>
      </c>
      <c r="AD70" s="136">
        <v>3.4499999999999975E-2</v>
      </c>
      <c r="AE70" s="50">
        <v>39485</v>
      </c>
      <c r="AF70" s="50">
        <v>149.55958746455968</v>
      </c>
      <c r="AG70" s="15">
        <f t="shared" si="10"/>
        <v>3.8286570774934914E-2</v>
      </c>
      <c r="AH70" s="15">
        <f t="shared" si="10"/>
        <v>3.4499803954517905E-2</v>
      </c>
      <c r="AI70" s="50"/>
      <c r="AJ70" s="50">
        <v>38249.445626007575</v>
      </c>
      <c r="AK70" s="50">
        <v>144.87960766300617</v>
      </c>
      <c r="AL70" s="15">
        <f t="shared" si="8"/>
        <v>3.2302543311956144E-2</v>
      </c>
      <c r="AM70" s="52">
        <f t="shared" si="8"/>
        <v>3.2302543311956367E-2</v>
      </c>
    </row>
    <row r="71" spans="1:39" x14ac:dyDescent="0.2">
      <c r="A71" s="178" t="s">
        <v>189</v>
      </c>
      <c r="B71" s="178" t="s">
        <v>190</v>
      </c>
      <c r="D71" s="61">
        <v>16871</v>
      </c>
      <c r="E71" s="66">
        <v>141.21404637092323</v>
      </c>
      <c r="F71" s="49"/>
      <c r="G71" s="81">
        <v>16881.348383864457</v>
      </c>
      <c r="H71" s="74">
        <v>141.13374296898348</v>
      </c>
      <c r="I71" s="83"/>
      <c r="J71" s="96">
        <f t="shared" si="9"/>
        <v>-6.1300694880206397E-4</v>
      </c>
      <c r="K71" s="119">
        <f t="shared" si="9"/>
        <v>5.6898797020776826E-4</v>
      </c>
      <c r="L71" s="96">
        <v>3.5723523772290156E-2</v>
      </c>
      <c r="M71" s="90">
        <f>INDEX('Pace of change parameters'!$E$20:$I$20,1,$B$6)</f>
        <v>3.4500000000000003E-2</v>
      </c>
      <c r="N71" s="101">
        <f>IF(INDEX('Pace of change parameters'!$E$28:$I$28,1,$B$6)=1,(1+L71)*D71,D71)</f>
        <v>17473.691569562307</v>
      </c>
      <c r="O71" s="87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0.53151625838486272</v>
      </c>
      <c r="P71" s="51">
        <v>3.5723523772290156E-2</v>
      </c>
      <c r="Q71" s="51">
        <v>3.4499999999999975E-2</v>
      </c>
      <c r="R71" s="9">
        <f>IF(INDEX('Pace of change parameters'!$E$29:$I$29,1,$B$6)=1,D71*(1+P71),D71)</f>
        <v>17473.691569562307</v>
      </c>
      <c r="S71" s="96">
        <f>IF(P71&lt;INDEX('Pace of change parameters'!$E$22:$I$22,1,$B$6),INDEX('Pace of change parameters'!$E$22:$I$22,1,$B$6),P71)</f>
        <v>3.5723523772290156E-2</v>
      </c>
      <c r="T71" s="125">
        <v>3.4499999999999975E-2</v>
      </c>
      <c r="U71" s="110">
        <f t="shared" si="3"/>
        <v>17473.691569562307</v>
      </c>
      <c r="V71" s="124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5">
        <f>MIN(S71, S71+(INDEX('Pace of change parameters'!$E$25:$I$25,1,$B$6)-S71)*(1-V71))</f>
        <v>3.5723523772290156E-2</v>
      </c>
      <c r="X71" s="125">
        <v>3.4499999999999975E-2</v>
      </c>
      <c r="Y71" s="101">
        <f t="shared" si="4"/>
        <v>17473.691569562307</v>
      </c>
      <c r="Z71" s="90">
        <v>0</v>
      </c>
      <c r="AA71" s="92">
        <f t="shared" si="7"/>
        <v>17573.297767632463</v>
      </c>
      <c r="AB71" s="92">
        <f>IF(INDEX('Pace of change parameters'!$E$27:$I$27,1,$B$6)=1,MAX(AA71,Y71),Y71)</f>
        <v>17473.691569562307</v>
      </c>
      <c r="AC71" s="90">
        <f t="shared" si="5"/>
        <v>3.5723523772290156E-2</v>
      </c>
      <c r="AD71" s="136">
        <v>3.4499999999999975E-2</v>
      </c>
      <c r="AE71" s="50">
        <v>17474</v>
      </c>
      <c r="AF71" s="50">
        <v>146.0885095527816</v>
      </c>
      <c r="AG71" s="15">
        <f t="shared" si="10"/>
        <v>3.5741805464999166E-2</v>
      </c>
      <c r="AH71" s="15">
        <f t="shared" si="10"/>
        <v>3.4518260096129127E-2</v>
      </c>
      <c r="AI71" s="50"/>
      <c r="AJ71" s="50">
        <v>17573.297767632463</v>
      </c>
      <c r="AK71" s="50">
        <v>146.91867224451474</v>
      </c>
      <c r="AL71" s="15">
        <f t="shared" si="8"/>
        <v>-5.6504913844546145E-3</v>
      </c>
      <c r="AM71" s="52">
        <f t="shared" si="8"/>
        <v>-5.6504913844546145E-3</v>
      </c>
    </row>
    <row r="72" spans="1:39" x14ac:dyDescent="0.2">
      <c r="A72" s="178" t="s">
        <v>191</v>
      </c>
      <c r="B72" s="178" t="s">
        <v>192</v>
      </c>
      <c r="D72" s="61">
        <v>79868</v>
      </c>
      <c r="E72" s="66">
        <v>133.59800261899119</v>
      </c>
      <c r="F72" s="49"/>
      <c r="G72" s="81">
        <v>81486.303993030495</v>
      </c>
      <c r="H72" s="74">
        <v>135.67843750428915</v>
      </c>
      <c r="I72" s="83"/>
      <c r="J72" s="96">
        <f t="shared" si="9"/>
        <v>-1.9859828139571878E-2</v>
      </c>
      <c r="K72" s="119">
        <f t="shared" si="9"/>
        <v>-1.5333570488915704E-2</v>
      </c>
      <c r="L72" s="96">
        <v>3.9277289691857176E-2</v>
      </c>
      <c r="M72" s="90">
        <f>INDEX('Pace of change parameters'!$E$20:$I$20,1,$B$6)</f>
        <v>3.4500000000000003E-2</v>
      </c>
      <c r="N72" s="101">
        <f>IF(INDEX('Pace of change parameters'!$E$28:$I$28,1,$B$6)=1,(1+L72)*D72,D72)</f>
        <v>83004.998573109246</v>
      </c>
      <c r="O72" s="87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0.70251151063350226</v>
      </c>
      <c r="P72" s="51">
        <v>3.9277289691857176E-2</v>
      </c>
      <c r="Q72" s="51">
        <v>3.4499999999999975E-2</v>
      </c>
      <c r="R72" s="9">
        <f>IF(INDEX('Pace of change parameters'!$E$29:$I$29,1,$B$6)=1,D72*(1+P72),D72)</f>
        <v>83004.998573109246</v>
      </c>
      <c r="S72" s="96">
        <f>IF(P72&lt;INDEX('Pace of change parameters'!$E$22:$I$22,1,$B$6),INDEX('Pace of change parameters'!$E$22:$I$22,1,$B$6),P72)</f>
        <v>3.9277289691857176E-2</v>
      </c>
      <c r="T72" s="125">
        <v>3.4499999999999975E-2</v>
      </c>
      <c r="U72" s="110">
        <f t="shared" si="3"/>
        <v>83004.998573109246</v>
      </c>
      <c r="V72" s="124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5">
        <f>MIN(S72, S72+(INDEX('Pace of change parameters'!$E$25:$I$25,1,$B$6)-S72)*(1-V72))</f>
        <v>3.9277289691857176E-2</v>
      </c>
      <c r="X72" s="125">
        <v>3.4499999999999975E-2</v>
      </c>
      <c r="Y72" s="101">
        <f t="shared" si="4"/>
        <v>83004.998573109246</v>
      </c>
      <c r="Z72" s="90">
        <v>0</v>
      </c>
      <c r="AA72" s="92">
        <f t="shared" si="7"/>
        <v>84826.345117198245</v>
      </c>
      <c r="AB72" s="92">
        <f>IF(INDEX('Pace of change parameters'!$E$27:$I$27,1,$B$6)=1,MAX(AA72,Y72),Y72)</f>
        <v>83004.998573109246</v>
      </c>
      <c r="AC72" s="90">
        <f t="shared" si="5"/>
        <v>3.9277289691857176E-2</v>
      </c>
      <c r="AD72" s="136">
        <v>3.4499999999999975E-2</v>
      </c>
      <c r="AE72" s="50">
        <v>83005</v>
      </c>
      <c r="AF72" s="50">
        <v>138.20713608518503</v>
      </c>
      <c r="AG72" s="15">
        <f t="shared" si="10"/>
        <v>3.9277307557469721E-2</v>
      </c>
      <c r="AH72" s="15">
        <f t="shared" si="10"/>
        <v>3.4500017783489323E-2</v>
      </c>
      <c r="AI72" s="50"/>
      <c r="AJ72" s="50">
        <v>84826.345117198245</v>
      </c>
      <c r="AK72" s="50">
        <v>141.2397593304197</v>
      </c>
      <c r="AL72" s="15">
        <f t="shared" si="8"/>
        <v>-2.1471455768627412E-2</v>
      </c>
      <c r="AM72" s="52">
        <f t="shared" si="8"/>
        <v>-2.1471455768627301E-2</v>
      </c>
    </row>
    <row r="73" spans="1:39" x14ac:dyDescent="0.2">
      <c r="A73" s="178" t="s">
        <v>193</v>
      </c>
      <c r="B73" s="178" t="s">
        <v>194</v>
      </c>
      <c r="D73" s="61">
        <v>43425</v>
      </c>
      <c r="E73" s="66">
        <v>120.28349987092253</v>
      </c>
      <c r="F73" s="49"/>
      <c r="G73" s="81">
        <v>45587.271474474845</v>
      </c>
      <c r="H73" s="74">
        <v>125.567273864651</v>
      </c>
      <c r="I73" s="83"/>
      <c r="J73" s="96">
        <f t="shared" si="9"/>
        <v>-4.7431473842112659E-2</v>
      </c>
      <c r="K73" s="119">
        <f t="shared" si="9"/>
        <v>-4.2079228377800537E-2</v>
      </c>
      <c r="L73" s="96">
        <v>4.0312598023959145E-2</v>
      </c>
      <c r="M73" s="90">
        <f>INDEX('Pace of change parameters'!$E$20:$I$20,1,$B$6)</f>
        <v>3.4500000000000003E-2</v>
      </c>
      <c r="N73" s="101">
        <f>IF(INDEX('Pace of change parameters'!$E$28:$I$28,1,$B$6)=1,(1+L73)*D73,D73)</f>
        <v>45175.574569190423</v>
      </c>
      <c r="O73" s="87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0.99009922986882304</v>
      </c>
      <c r="P73" s="51">
        <v>4.0312598023959145E-2</v>
      </c>
      <c r="Q73" s="51">
        <v>3.4499999999999975E-2</v>
      </c>
      <c r="R73" s="9">
        <f>IF(INDEX('Pace of change parameters'!$E$29:$I$29,1,$B$6)=1,D73*(1+P73),D73)</f>
        <v>45175.574569190423</v>
      </c>
      <c r="S73" s="96">
        <f>IF(P73&lt;INDEX('Pace of change parameters'!$E$22:$I$22,1,$B$6),INDEX('Pace of change parameters'!$E$22:$I$22,1,$B$6),P73)</f>
        <v>4.0312598023959145E-2</v>
      </c>
      <c r="T73" s="125">
        <v>3.4499999999999975E-2</v>
      </c>
      <c r="U73" s="110">
        <f t="shared" ref="U73:U136" si="11">D73*(1+S73)</f>
        <v>45175.574569190423</v>
      </c>
      <c r="V73" s="124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5">
        <f>MIN(S73, S73+(INDEX('Pace of change parameters'!$E$25:$I$25,1,$B$6)-S73)*(1-V73))</f>
        <v>4.0312598023959145E-2</v>
      </c>
      <c r="X73" s="125">
        <v>3.4499999999999975E-2</v>
      </c>
      <c r="Y73" s="101">
        <f t="shared" ref="Y73:Y136" si="12">D73*(1+W73)</f>
        <v>45175.574569190423</v>
      </c>
      <c r="Z73" s="90">
        <v>0</v>
      </c>
      <c r="AA73" s="92">
        <f t="shared" si="7"/>
        <v>47455.847590976191</v>
      </c>
      <c r="AB73" s="92">
        <f>IF(INDEX('Pace of change parameters'!$E$27:$I$27,1,$B$6)=1,MAX(AA73,Y73),Y73)</f>
        <v>45175.574569190423</v>
      </c>
      <c r="AC73" s="90">
        <f t="shared" ref="AC73:AC136" si="13">AB73/D73-1</f>
        <v>4.0312598023959145E-2</v>
      </c>
      <c r="AD73" s="136">
        <v>3.4499999999999975E-2</v>
      </c>
      <c r="AE73" s="50">
        <v>45176</v>
      </c>
      <c r="AF73" s="50">
        <v>124.43445243889364</v>
      </c>
      <c r="AG73" s="15">
        <f t="shared" ref="AG73:AH104" si="14">AE73/D73 - 1</f>
        <v>4.0322394933793859E-2</v>
      </c>
      <c r="AH73" s="15">
        <f t="shared" si="14"/>
        <v>3.4509742171000557E-2</v>
      </c>
      <c r="AI73" s="50"/>
      <c r="AJ73" s="50">
        <v>47455.847590976191</v>
      </c>
      <c r="AK73" s="50">
        <v>130.7141493272249</v>
      </c>
      <c r="AL73" s="15">
        <f t="shared" si="8"/>
        <v>-4.8041447086274558E-2</v>
      </c>
      <c r="AM73" s="52">
        <f t="shared" si="8"/>
        <v>-4.8041447086274447E-2</v>
      </c>
    </row>
    <row r="74" spans="1:39" x14ac:dyDescent="0.2">
      <c r="A74" s="178" t="s">
        <v>195</v>
      </c>
      <c r="B74" s="178" t="s">
        <v>196</v>
      </c>
      <c r="D74" s="61">
        <v>57452</v>
      </c>
      <c r="E74" s="66">
        <v>154.89889328428049</v>
      </c>
      <c r="F74" s="49"/>
      <c r="G74" s="81">
        <v>51416.714566644769</v>
      </c>
      <c r="H74" s="74">
        <v>137.91596316890181</v>
      </c>
      <c r="I74" s="83"/>
      <c r="J74" s="96">
        <f t="shared" si="9"/>
        <v>0.11737983424694476</v>
      </c>
      <c r="K74" s="119">
        <f t="shared" si="9"/>
        <v>0.12313969844506079</v>
      </c>
      <c r="L74" s="96">
        <v>3.9832635626959156E-2</v>
      </c>
      <c r="M74" s="90">
        <f>INDEX('Pace of change parameters'!$E$20:$I$20,1,$B$6)</f>
        <v>3.4500000000000003E-2</v>
      </c>
      <c r="N74" s="101">
        <f>IF(INDEX('Pace of change parameters'!$E$28:$I$28,1,$B$6)=1,(1+L74)*D74,D74)</f>
        <v>59740.464582040055</v>
      </c>
      <c r="O74" s="87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1">
        <v>3.9832635626959156E-2</v>
      </c>
      <c r="Q74" s="51">
        <v>3.4499999999999975E-2</v>
      </c>
      <c r="R74" s="9">
        <f>IF(INDEX('Pace of change parameters'!$E$29:$I$29,1,$B$6)=1,D74*(1+P74),D74)</f>
        <v>59740.464582040055</v>
      </c>
      <c r="S74" s="96">
        <f>IF(P74&lt;INDEX('Pace of change parameters'!$E$22:$I$22,1,$B$6),INDEX('Pace of change parameters'!$E$22:$I$22,1,$B$6),P74)</f>
        <v>3.9832635626959156E-2</v>
      </c>
      <c r="T74" s="125">
        <v>3.4499999999999975E-2</v>
      </c>
      <c r="U74" s="110">
        <f t="shared" si="11"/>
        <v>59740.464582040055</v>
      </c>
      <c r="V74" s="124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0</v>
      </c>
      <c r="W74" s="125">
        <f>MIN(S74, S74+(INDEX('Pace of change parameters'!$E$25:$I$25,1,$B$6)-S74)*(1-V74))</f>
        <v>1.0000000000000002E-2</v>
      </c>
      <c r="X74" s="125">
        <v>4.8203568548497167E-3</v>
      </c>
      <c r="Y74" s="101">
        <f t="shared" si="12"/>
        <v>58026.520000000004</v>
      </c>
      <c r="Z74" s="90">
        <v>0</v>
      </c>
      <c r="AA74" s="92">
        <f t="shared" ref="AA74:AA137" si="15">(1+Z74)*AJ74</f>
        <v>53524.233655213036</v>
      </c>
      <c r="AB74" s="92">
        <f>IF(INDEX('Pace of change parameters'!$E$27:$I$27,1,$B$6)=1,MAX(AA74,Y74),Y74)</f>
        <v>58026.520000000004</v>
      </c>
      <c r="AC74" s="90">
        <f t="shared" si="13"/>
        <v>1.0000000000000009E-2</v>
      </c>
      <c r="AD74" s="136">
        <v>4.8203568548497167E-3</v>
      </c>
      <c r="AE74" s="50">
        <v>58027</v>
      </c>
      <c r="AF74" s="50">
        <v>155.64684873882436</v>
      </c>
      <c r="AG74" s="15">
        <f t="shared" si="14"/>
        <v>1.0008354800529196E-2</v>
      </c>
      <c r="AH74" s="15">
        <f t="shared" si="14"/>
        <v>4.8286688089576035E-3</v>
      </c>
      <c r="AI74" s="50"/>
      <c r="AJ74" s="50">
        <v>53524.233655213036</v>
      </c>
      <c r="AK74" s="50">
        <v>143.56899890730926</v>
      </c>
      <c r="AL74" s="15">
        <f t="shared" ref="AL74:AM137" si="16">AE74/AJ74-1</f>
        <v>8.4125750847595882E-2</v>
      </c>
      <c r="AM74" s="52">
        <f t="shared" si="16"/>
        <v>8.4125750847596104E-2</v>
      </c>
    </row>
    <row r="75" spans="1:39" x14ac:dyDescent="0.2">
      <c r="A75" s="178" t="s">
        <v>197</v>
      </c>
      <c r="B75" s="178" t="s">
        <v>198</v>
      </c>
      <c r="D75" s="61">
        <v>102276</v>
      </c>
      <c r="E75" s="66">
        <v>138.49193354115215</v>
      </c>
      <c r="F75" s="49"/>
      <c r="G75" s="81">
        <v>107525.31204222387</v>
      </c>
      <c r="H75" s="74">
        <v>144.63468527773813</v>
      </c>
      <c r="I75" s="83"/>
      <c r="J75" s="96">
        <f t="shared" si="9"/>
        <v>-4.8819314657394641E-2</v>
      </c>
      <c r="K75" s="119">
        <f t="shared" si="9"/>
        <v>-4.24708065343401E-2</v>
      </c>
      <c r="L75" s="96">
        <v>4.1404609980525864E-2</v>
      </c>
      <c r="M75" s="90">
        <f>INDEX('Pace of change parameters'!$E$20:$I$20,1,$B$6)</f>
        <v>3.4500000000000003E-2</v>
      </c>
      <c r="N75" s="101">
        <f>IF(INDEX('Pace of change parameters'!$E$28:$I$28,1,$B$6)=1,(1+L75)*D75,D75)</f>
        <v>106510.69789036826</v>
      </c>
      <c r="O75" s="87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0.99430974768107638</v>
      </c>
      <c r="P75" s="51">
        <v>4.1404609980525864E-2</v>
      </c>
      <c r="Q75" s="51">
        <v>3.4499999999999975E-2</v>
      </c>
      <c r="R75" s="9">
        <f>IF(INDEX('Pace of change parameters'!$E$29:$I$29,1,$B$6)=1,D75*(1+P75),D75)</f>
        <v>106510.69789036826</v>
      </c>
      <c r="S75" s="96">
        <f>IF(P75&lt;INDEX('Pace of change parameters'!$E$22:$I$22,1,$B$6),INDEX('Pace of change parameters'!$E$22:$I$22,1,$B$6),P75)</f>
        <v>4.1404609980525864E-2</v>
      </c>
      <c r="T75" s="125">
        <v>3.4499999999999975E-2</v>
      </c>
      <c r="U75" s="110">
        <f t="shared" si="11"/>
        <v>106510.69789036826</v>
      </c>
      <c r="V75" s="124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5">
        <f>MIN(S75, S75+(INDEX('Pace of change parameters'!$E$25:$I$25,1,$B$6)-S75)*(1-V75))</f>
        <v>4.1404609980525864E-2</v>
      </c>
      <c r="X75" s="125">
        <v>3.4499999999999975E-2</v>
      </c>
      <c r="Y75" s="101">
        <f t="shared" si="12"/>
        <v>106510.69789036826</v>
      </c>
      <c r="Z75" s="90">
        <v>0</v>
      </c>
      <c r="AA75" s="92">
        <f t="shared" si="15"/>
        <v>111932.66575090004</v>
      </c>
      <c r="AB75" s="92">
        <f>IF(INDEX('Pace of change parameters'!$E$27:$I$27,1,$B$6)=1,MAX(AA75,Y75),Y75)</f>
        <v>106510.69789036826</v>
      </c>
      <c r="AC75" s="90">
        <f t="shared" si="13"/>
        <v>4.1404609980525864E-2</v>
      </c>
      <c r="AD75" s="136">
        <v>3.4499999999999975E-2</v>
      </c>
      <c r="AE75" s="50">
        <v>106511</v>
      </c>
      <c r="AF75" s="50">
        <v>143.27031162269716</v>
      </c>
      <c r="AG75" s="15">
        <f t="shared" si="14"/>
        <v>4.1407563846845852E-2</v>
      </c>
      <c r="AH75" s="15">
        <f t="shared" si="14"/>
        <v>3.4502934281909869E-2</v>
      </c>
      <c r="AI75" s="50"/>
      <c r="AJ75" s="50">
        <v>111932.66575090004</v>
      </c>
      <c r="AK75" s="50">
        <v>150.5631146350203</v>
      </c>
      <c r="AL75" s="15">
        <f t="shared" si="16"/>
        <v>-4.8436850087763106E-2</v>
      </c>
      <c r="AM75" s="52">
        <f t="shared" si="16"/>
        <v>-4.8436850087762884E-2</v>
      </c>
    </row>
    <row r="76" spans="1:39" x14ac:dyDescent="0.2">
      <c r="A76" s="178" t="s">
        <v>199</v>
      </c>
      <c r="B76" s="178" t="s">
        <v>200</v>
      </c>
      <c r="D76" s="61">
        <v>42247</v>
      </c>
      <c r="E76" s="66">
        <v>140.16796999670191</v>
      </c>
      <c r="F76" s="49"/>
      <c r="G76" s="81">
        <v>43080.832991720694</v>
      </c>
      <c r="H76" s="74">
        <v>142.05341609044658</v>
      </c>
      <c r="I76" s="83"/>
      <c r="J76" s="96">
        <f t="shared" si="9"/>
        <v>-1.935508052690027E-2</v>
      </c>
      <c r="K76" s="119">
        <f t="shared" si="9"/>
        <v>-1.3272796569314349E-2</v>
      </c>
      <c r="L76" s="96">
        <v>4.0916310969625336E-2</v>
      </c>
      <c r="M76" s="90">
        <f>INDEX('Pace of change parameters'!$E$20:$I$20,1,$B$6)</f>
        <v>3.4500000000000003E-2</v>
      </c>
      <c r="N76" s="101">
        <f>IF(INDEX('Pace of change parameters'!$E$28:$I$28,1,$B$6)=1,(1+L76)*D76,D76)</f>
        <v>43975.591389533758</v>
      </c>
      <c r="O76" s="87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0.68035265128294997</v>
      </c>
      <c r="P76" s="51">
        <v>4.0916310969625336E-2</v>
      </c>
      <c r="Q76" s="51">
        <v>3.4499999999999975E-2</v>
      </c>
      <c r="R76" s="9">
        <f>IF(INDEX('Pace of change parameters'!$E$29:$I$29,1,$B$6)=1,D76*(1+P76),D76)</f>
        <v>43975.591389533758</v>
      </c>
      <c r="S76" s="96">
        <f>IF(P76&lt;INDEX('Pace of change parameters'!$E$22:$I$22,1,$B$6),INDEX('Pace of change parameters'!$E$22:$I$22,1,$B$6),P76)</f>
        <v>4.0916310969625336E-2</v>
      </c>
      <c r="T76" s="125">
        <v>3.4499999999999975E-2</v>
      </c>
      <c r="U76" s="110">
        <f t="shared" si="11"/>
        <v>43975.591389533758</v>
      </c>
      <c r="V76" s="124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5">
        <f>MIN(S76, S76+(INDEX('Pace of change parameters'!$E$25:$I$25,1,$B$6)-S76)*(1-V76))</f>
        <v>4.0916310969625336E-2</v>
      </c>
      <c r="X76" s="125">
        <v>3.4499999999999975E-2</v>
      </c>
      <c r="Y76" s="101">
        <f t="shared" si="12"/>
        <v>43975.591389533758</v>
      </c>
      <c r="Z76" s="90">
        <v>0</v>
      </c>
      <c r="AA76" s="92">
        <f t="shared" si="15"/>
        <v>44846.672731710089</v>
      </c>
      <c r="AB76" s="92">
        <f>IF(INDEX('Pace of change parameters'!$E$27:$I$27,1,$B$6)=1,MAX(AA76,Y76),Y76)</f>
        <v>43975.591389533758</v>
      </c>
      <c r="AC76" s="90">
        <f t="shared" si="13"/>
        <v>4.0916310969625336E-2</v>
      </c>
      <c r="AD76" s="136">
        <v>3.4499999999999975E-2</v>
      </c>
      <c r="AE76" s="50">
        <v>43976</v>
      </c>
      <c r="AF76" s="50">
        <v>145.00511230119483</v>
      </c>
      <c r="AG76" s="15">
        <f t="shared" si="14"/>
        <v>4.0925982910029024E-2</v>
      </c>
      <c r="AH76" s="15">
        <f t="shared" si="14"/>
        <v>3.4509612321607541E-2</v>
      </c>
      <c r="AI76" s="50"/>
      <c r="AJ76" s="50">
        <v>44846.672731710089</v>
      </c>
      <c r="AK76" s="50">
        <v>147.87604183637788</v>
      </c>
      <c r="AL76" s="15">
        <f t="shared" si="16"/>
        <v>-1.9414433193712832E-2</v>
      </c>
      <c r="AM76" s="52">
        <f t="shared" si="16"/>
        <v>-1.9414433193712943E-2</v>
      </c>
    </row>
    <row r="77" spans="1:39" x14ac:dyDescent="0.2">
      <c r="A77" s="178" t="s">
        <v>201</v>
      </c>
      <c r="B77" s="178" t="s">
        <v>202</v>
      </c>
      <c r="D77" s="61">
        <v>18292</v>
      </c>
      <c r="E77" s="66">
        <v>137.09143257372565</v>
      </c>
      <c r="F77" s="49"/>
      <c r="G77" s="81">
        <v>17465.364032593083</v>
      </c>
      <c r="H77" s="74">
        <v>130.49775025734979</v>
      </c>
      <c r="I77" s="83"/>
      <c r="J77" s="96">
        <f t="shared" si="9"/>
        <v>4.7330016475138237E-2</v>
      </c>
      <c r="K77" s="119">
        <f t="shared" si="9"/>
        <v>5.0527172333413528E-2</v>
      </c>
      <c r="L77" s="96">
        <v>3.7657990015904641E-2</v>
      </c>
      <c r="M77" s="90">
        <f>INDEX('Pace of change parameters'!$E$20:$I$20,1,$B$6)</f>
        <v>3.4500000000000003E-2</v>
      </c>
      <c r="N77" s="101">
        <f>IF(INDEX('Pace of change parameters'!$E$28:$I$28,1,$B$6)=1,(1+L77)*D77,D77)</f>
        <v>18980.839953370927</v>
      </c>
      <c r="O77" s="87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1">
        <v>3.7657990015904641E-2</v>
      </c>
      <c r="Q77" s="51">
        <v>3.4499999999999975E-2</v>
      </c>
      <c r="R77" s="9">
        <f>IF(INDEX('Pace of change parameters'!$E$29:$I$29,1,$B$6)=1,D77*(1+P77),D77)</f>
        <v>18980.839953370927</v>
      </c>
      <c r="S77" s="96">
        <f>IF(P77&lt;INDEX('Pace of change parameters'!$E$22:$I$22,1,$B$6),INDEX('Pace of change parameters'!$E$22:$I$22,1,$B$6),P77)</f>
        <v>3.7657990015904641E-2</v>
      </c>
      <c r="T77" s="125">
        <v>3.4499999999999975E-2</v>
      </c>
      <c r="U77" s="110">
        <f t="shared" si="11"/>
        <v>18980.839953370927</v>
      </c>
      <c r="V77" s="124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5">
        <f>MIN(S77, S77+(INDEX('Pace of change parameters'!$E$25:$I$25,1,$B$6)-S77)*(1-V77))</f>
        <v>3.7657990015904641E-2</v>
      </c>
      <c r="X77" s="125">
        <v>3.4499999999999975E-2</v>
      </c>
      <c r="Y77" s="101">
        <f t="shared" si="12"/>
        <v>18980.839953370927</v>
      </c>
      <c r="Z77" s="90">
        <v>0</v>
      </c>
      <c r="AA77" s="92">
        <f t="shared" si="15"/>
        <v>18181.251626690006</v>
      </c>
      <c r="AB77" s="92">
        <f>IF(INDEX('Pace of change parameters'!$E$27:$I$27,1,$B$6)=1,MAX(AA77,Y77),Y77)</f>
        <v>18980.839953370927</v>
      </c>
      <c r="AC77" s="90">
        <f t="shared" si="13"/>
        <v>3.7657990015904641E-2</v>
      </c>
      <c r="AD77" s="136">
        <v>3.4499999999999975E-2</v>
      </c>
      <c r="AE77" s="50">
        <v>18981</v>
      </c>
      <c r="AF77" s="50">
        <v>141.82228283431888</v>
      </c>
      <c r="AG77" s="15">
        <f t="shared" si="14"/>
        <v>3.7666739558276818E-2</v>
      </c>
      <c r="AH77" s="15">
        <f t="shared" si="14"/>
        <v>3.4508722914169399E-2</v>
      </c>
      <c r="AI77" s="50"/>
      <c r="AJ77" s="50">
        <v>18181.251626690006</v>
      </c>
      <c r="AK77" s="50">
        <v>135.84672095687003</v>
      </c>
      <c r="AL77" s="15">
        <f t="shared" si="16"/>
        <v>4.3987531206925556E-2</v>
      </c>
      <c r="AM77" s="52">
        <f t="shared" si="16"/>
        <v>4.3987531206925778E-2</v>
      </c>
    </row>
    <row r="78" spans="1:39" x14ac:dyDescent="0.2">
      <c r="A78" s="178" t="s">
        <v>203</v>
      </c>
      <c r="B78" s="178" t="s">
        <v>204</v>
      </c>
      <c r="D78" s="61">
        <v>69189</v>
      </c>
      <c r="E78" s="66">
        <v>135.77962853443185</v>
      </c>
      <c r="F78" s="49"/>
      <c r="G78" s="81">
        <v>73006.755278376382</v>
      </c>
      <c r="H78" s="74">
        <v>141.80214449921093</v>
      </c>
      <c r="I78" s="83"/>
      <c r="J78" s="96">
        <f t="shared" si="9"/>
        <v>-5.2293178402727181E-2</v>
      </c>
      <c r="K78" s="119">
        <f t="shared" si="9"/>
        <v>-4.2471261531680016E-2</v>
      </c>
      <c r="L78" s="96">
        <v>4.5221430690952857E-2</v>
      </c>
      <c r="M78" s="90">
        <f>INDEX('Pace of change parameters'!$E$20:$I$20,1,$B$6)</f>
        <v>3.4500000000000003E-2</v>
      </c>
      <c r="N78" s="101">
        <f>IF(INDEX('Pace of change parameters'!$E$28:$I$28,1,$B$6)=1,(1+L78)*D78,D78)</f>
        <v>72317.82556807634</v>
      </c>
      <c r="O78" s="87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0.99431464012559156</v>
      </c>
      <c r="P78" s="51">
        <v>4.5221430690952857E-2</v>
      </c>
      <c r="Q78" s="51">
        <v>3.4499999999999975E-2</v>
      </c>
      <c r="R78" s="9">
        <f>IF(INDEX('Pace of change parameters'!$E$29:$I$29,1,$B$6)=1,D78*(1+P78),D78)</f>
        <v>72317.82556807634</v>
      </c>
      <c r="S78" s="96">
        <f>IF(P78&lt;INDEX('Pace of change parameters'!$E$22:$I$22,1,$B$6),INDEX('Pace of change parameters'!$E$22:$I$22,1,$B$6),P78)</f>
        <v>4.5221430690952857E-2</v>
      </c>
      <c r="T78" s="125">
        <v>3.4499999999999975E-2</v>
      </c>
      <c r="U78" s="110">
        <f t="shared" si="11"/>
        <v>72317.82556807634</v>
      </c>
      <c r="V78" s="124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5">
        <f>MIN(S78, S78+(INDEX('Pace of change parameters'!$E$25:$I$25,1,$B$6)-S78)*(1-V78))</f>
        <v>4.5221430690952857E-2</v>
      </c>
      <c r="X78" s="125">
        <v>3.4499999999999975E-2</v>
      </c>
      <c r="Y78" s="101">
        <f t="shared" si="12"/>
        <v>72317.82556807634</v>
      </c>
      <c r="Z78" s="90">
        <v>0</v>
      </c>
      <c r="AA78" s="92">
        <f t="shared" si="15"/>
        <v>75999.22828332067</v>
      </c>
      <c r="AB78" s="92">
        <f>IF(INDEX('Pace of change parameters'!$E$27:$I$27,1,$B$6)=1,MAX(AA78,Y78),Y78)</f>
        <v>72317.82556807634</v>
      </c>
      <c r="AC78" s="90">
        <f t="shared" si="13"/>
        <v>4.5221430690952857E-2</v>
      </c>
      <c r="AD78" s="136">
        <v>3.4499999999999975E-2</v>
      </c>
      <c r="AE78" s="50">
        <v>72318</v>
      </c>
      <c r="AF78" s="50">
        <v>140.46436452067994</v>
      </c>
      <c r="AG78" s="15">
        <f t="shared" si="14"/>
        <v>4.522395178424321E-2</v>
      </c>
      <c r="AH78" s="15">
        <f t="shared" si="14"/>
        <v>3.4502495233002417E-2</v>
      </c>
      <c r="AI78" s="50"/>
      <c r="AJ78" s="50">
        <v>75999.22828332067</v>
      </c>
      <c r="AK78" s="50">
        <v>147.61447087694245</v>
      </c>
      <c r="AL78" s="15">
        <f t="shared" si="16"/>
        <v>-4.8437706098768074E-2</v>
      </c>
      <c r="AM78" s="52">
        <f t="shared" si="16"/>
        <v>-4.8437706098768185E-2</v>
      </c>
    </row>
    <row r="79" spans="1:39" x14ac:dyDescent="0.2">
      <c r="A79" s="178" t="s">
        <v>205</v>
      </c>
      <c r="B79" s="178" t="s">
        <v>206</v>
      </c>
      <c r="D79" s="61">
        <v>42556</v>
      </c>
      <c r="E79" s="66">
        <v>133.32973816288495</v>
      </c>
      <c r="F79" s="49"/>
      <c r="G79" s="81">
        <v>43949.241788252642</v>
      </c>
      <c r="H79" s="74">
        <v>137.27674662183884</v>
      </c>
      <c r="I79" s="83"/>
      <c r="J79" s="96">
        <f t="shared" si="9"/>
        <v>-3.1701156415058995E-2</v>
      </c>
      <c r="K79" s="119">
        <f t="shared" si="9"/>
        <v>-2.8752199888789964E-2</v>
      </c>
      <c r="L79" s="96">
        <v>3.765057231208746E-2</v>
      </c>
      <c r="M79" s="90">
        <f>INDEX('Pace of change parameters'!$E$20:$I$20,1,$B$6)</f>
        <v>3.4500000000000003E-2</v>
      </c>
      <c r="N79" s="101">
        <f>IF(INDEX('Pace of change parameters'!$E$28:$I$28,1,$B$6)=1,(1+L79)*D79,D79)</f>
        <v>44158.257755313192</v>
      </c>
      <c r="O79" s="87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0.84679784826655879</v>
      </c>
      <c r="P79" s="51">
        <v>3.765057231208746E-2</v>
      </c>
      <c r="Q79" s="51">
        <v>3.4499999999999975E-2</v>
      </c>
      <c r="R79" s="9">
        <f>IF(INDEX('Pace of change parameters'!$E$29:$I$29,1,$B$6)=1,D79*(1+P79),D79)</f>
        <v>44158.257755313192</v>
      </c>
      <c r="S79" s="96">
        <f>IF(P79&lt;INDEX('Pace of change parameters'!$E$22:$I$22,1,$B$6),INDEX('Pace of change parameters'!$E$22:$I$22,1,$B$6),P79)</f>
        <v>3.765057231208746E-2</v>
      </c>
      <c r="T79" s="125">
        <v>3.4499999999999975E-2</v>
      </c>
      <c r="U79" s="110">
        <f t="shared" si="11"/>
        <v>44158.257755313192</v>
      </c>
      <c r="V79" s="124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5">
        <f>MIN(S79, S79+(INDEX('Pace of change parameters'!$E$25:$I$25,1,$B$6)-S79)*(1-V79))</f>
        <v>3.765057231208746E-2</v>
      </c>
      <c r="X79" s="125">
        <v>3.4499999999999975E-2</v>
      </c>
      <c r="Y79" s="101">
        <f t="shared" si="12"/>
        <v>44158.257755313192</v>
      </c>
      <c r="Z79" s="90">
        <v>0</v>
      </c>
      <c r="AA79" s="92">
        <f t="shared" si="15"/>
        <v>45750.676725850382</v>
      </c>
      <c r="AB79" s="92">
        <f>IF(INDEX('Pace of change parameters'!$E$27:$I$27,1,$B$6)=1,MAX(AA79,Y79),Y79)</f>
        <v>44158.257755313192</v>
      </c>
      <c r="AC79" s="90">
        <f t="shared" si="13"/>
        <v>3.765057231208746E-2</v>
      </c>
      <c r="AD79" s="136">
        <v>3.4499999999999975E-2</v>
      </c>
      <c r="AE79" s="50">
        <v>44158</v>
      </c>
      <c r="AF79" s="50">
        <v>137.92880902321866</v>
      </c>
      <c r="AG79" s="15">
        <f t="shared" si="14"/>
        <v>3.7644515461979555E-2</v>
      </c>
      <c r="AH79" s="15">
        <f t="shared" si="14"/>
        <v>3.4493961540036588E-2</v>
      </c>
      <c r="AI79" s="50"/>
      <c r="AJ79" s="50">
        <v>45750.676725850382</v>
      </c>
      <c r="AK79" s="50">
        <v>142.90358152096633</v>
      </c>
      <c r="AL79" s="15">
        <f t="shared" si="16"/>
        <v>-3.4812091095266284E-2</v>
      </c>
      <c r="AM79" s="52">
        <f t="shared" si="16"/>
        <v>-3.4812091095266062E-2</v>
      </c>
    </row>
    <row r="80" spans="1:39" x14ac:dyDescent="0.2">
      <c r="A80" s="178" t="s">
        <v>207</v>
      </c>
      <c r="B80" s="178" t="s">
        <v>208</v>
      </c>
      <c r="D80" s="61">
        <v>18834</v>
      </c>
      <c r="E80" s="66">
        <v>132.7462763325338</v>
      </c>
      <c r="F80" s="49"/>
      <c r="G80" s="81">
        <v>18630.183038678613</v>
      </c>
      <c r="H80" s="74">
        <v>130.48196502599774</v>
      </c>
      <c r="I80" s="83"/>
      <c r="J80" s="96">
        <f t="shared" si="9"/>
        <v>1.0940148086480805E-2</v>
      </c>
      <c r="K80" s="119">
        <f t="shared" si="9"/>
        <v>1.7353442723558876E-2</v>
      </c>
      <c r="L80" s="96">
        <v>4.106275578194718E-2</v>
      </c>
      <c r="M80" s="90">
        <f>INDEX('Pace of change parameters'!$E$20:$I$20,1,$B$6)</f>
        <v>3.4500000000000003E-2</v>
      </c>
      <c r="N80" s="101">
        <f>IF(INDEX('Pace of change parameters'!$E$28:$I$28,1,$B$6)=1,(1+L80)*D80,D80)</f>
        <v>19607.375942397193</v>
      </c>
      <c r="O80" s="87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0.35103825028431318</v>
      </c>
      <c r="P80" s="51">
        <v>4.106275578194718E-2</v>
      </c>
      <c r="Q80" s="51">
        <v>3.4499999999999975E-2</v>
      </c>
      <c r="R80" s="9">
        <f>IF(INDEX('Pace of change parameters'!$E$29:$I$29,1,$B$6)=1,D80*(1+P80),D80)</f>
        <v>19607.375942397193</v>
      </c>
      <c r="S80" s="96">
        <f>IF(P80&lt;INDEX('Pace of change parameters'!$E$22:$I$22,1,$B$6),INDEX('Pace of change parameters'!$E$22:$I$22,1,$B$6),P80)</f>
        <v>4.106275578194718E-2</v>
      </c>
      <c r="T80" s="125">
        <v>3.4499999999999975E-2</v>
      </c>
      <c r="U80" s="110">
        <f t="shared" si="11"/>
        <v>19607.375942397193</v>
      </c>
      <c r="V80" s="124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5">
        <f>MIN(S80, S80+(INDEX('Pace of change parameters'!$E$25:$I$25,1,$B$6)-S80)*(1-V80))</f>
        <v>4.106275578194718E-2</v>
      </c>
      <c r="X80" s="125">
        <v>3.4499999999999975E-2</v>
      </c>
      <c r="Y80" s="101">
        <f t="shared" si="12"/>
        <v>19607.375942397193</v>
      </c>
      <c r="Z80" s="90">
        <v>0</v>
      </c>
      <c r="AA80" s="92">
        <f t="shared" si="15"/>
        <v>19393.815384861366</v>
      </c>
      <c r="AB80" s="92">
        <f>IF(INDEX('Pace of change parameters'!$E$27:$I$27,1,$B$6)=1,MAX(AA80,Y80),Y80)</f>
        <v>19607.375942397193</v>
      </c>
      <c r="AC80" s="90">
        <f t="shared" si="13"/>
        <v>4.106275578194718E-2</v>
      </c>
      <c r="AD80" s="136">
        <v>3.4499999999999975E-2</v>
      </c>
      <c r="AE80" s="50">
        <v>19607</v>
      </c>
      <c r="AF80" s="50">
        <v>137.32338984288342</v>
      </c>
      <c r="AG80" s="15">
        <f t="shared" si="14"/>
        <v>4.10427949453116E-2</v>
      </c>
      <c r="AH80" s="15">
        <f t="shared" si="14"/>
        <v>3.4480164994487694E-2</v>
      </c>
      <c r="AI80" s="50"/>
      <c r="AJ80" s="50">
        <v>19393.815384861366</v>
      </c>
      <c r="AK80" s="50">
        <v>135.83028870486189</v>
      </c>
      <c r="AL80" s="15">
        <f t="shared" si="16"/>
        <v>1.0992402005901569E-2</v>
      </c>
      <c r="AM80" s="52">
        <f t="shared" si="16"/>
        <v>1.0992402005901791E-2</v>
      </c>
    </row>
    <row r="81" spans="1:39" x14ac:dyDescent="0.2">
      <c r="A81" s="178" t="s">
        <v>209</v>
      </c>
      <c r="B81" s="178" t="s">
        <v>210</v>
      </c>
      <c r="D81" s="61">
        <v>26462</v>
      </c>
      <c r="E81" s="66">
        <v>140.42799479846633</v>
      </c>
      <c r="F81" s="49"/>
      <c r="G81" s="81">
        <v>25762.848109746676</v>
      </c>
      <c r="H81" s="74">
        <v>135.9609323037748</v>
      </c>
      <c r="I81" s="83"/>
      <c r="J81" s="96">
        <f t="shared" si="9"/>
        <v>2.7137989063748647E-2</v>
      </c>
      <c r="K81" s="119">
        <f t="shared" si="9"/>
        <v>3.2855485903192205E-2</v>
      </c>
      <c r="L81" s="96">
        <v>4.0258476994698311E-2</v>
      </c>
      <c r="M81" s="90">
        <f>INDEX('Pace of change parameters'!$E$20:$I$20,1,$B$6)</f>
        <v>3.4500000000000003E-2</v>
      </c>
      <c r="N81" s="101">
        <f>IF(INDEX('Pace of change parameters'!$E$28:$I$28,1,$B$6)=1,(1+L81)*D81,D81)</f>
        <v>27527.319818233707</v>
      </c>
      <c r="O81" s="87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0.18434961394416988</v>
      </c>
      <c r="P81" s="51">
        <v>4.0258476994698311E-2</v>
      </c>
      <c r="Q81" s="51">
        <v>3.4499999999999975E-2</v>
      </c>
      <c r="R81" s="9">
        <f>IF(INDEX('Pace of change parameters'!$E$29:$I$29,1,$B$6)=1,D81*(1+P81),D81)</f>
        <v>27527.319818233707</v>
      </c>
      <c r="S81" s="96">
        <f>IF(P81&lt;INDEX('Pace of change parameters'!$E$22:$I$22,1,$B$6),INDEX('Pace of change parameters'!$E$22:$I$22,1,$B$6),P81)</f>
        <v>4.0258476994698311E-2</v>
      </c>
      <c r="T81" s="125">
        <v>3.4499999999999975E-2</v>
      </c>
      <c r="U81" s="110">
        <f t="shared" si="11"/>
        <v>27527.319818233707</v>
      </c>
      <c r="V81" s="124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5">
        <f>MIN(S81, S81+(INDEX('Pace of change parameters'!$E$25:$I$25,1,$B$6)-S81)*(1-V81))</f>
        <v>4.0258476994698311E-2</v>
      </c>
      <c r="X81" s="125">
        <v>3.4499999999999975E-2</v>
      </c>
      <c r="Y81" s="101">
        <f t="shared" si="12"/>
        <v>27527.319818233707</v>
      </c>
      <c r="Z81" s="90">
        <v>0</v>
      </c>
      <c r="AA81" s="92">
        <f t="shared" si="15"/>
        <v>26818.841177852955</v>
      </c>
      <c r="AB81" s="92">
        <f>IF(INDEX('Pace of change parameters'!$E$27:$I$27,1,$B$6)=1,MAX(AA81,Y81),Y81)</f>
        <v>27527.319818233707</v>
      </c>
      <c r="AC81" s="90">
        <f t="shared" si="13"/>
        <v>4.0258476994698311E-2</v>
      </c>
      <c r="AD81" s="136">
        <v>3.4499999999999975E-2</v>
      </c>
      <c r="AE81" s="50">
        <v>27527</v>
      </c>
      <c r="AF81" s="50">
        <v>145.27107280930244</v>
      </c>
      <c r="AG81" s="15">
        <f t="shared" si="14"/>
        <v>4.0246391051318886E-2</v>
      </c>
      <c r="AH81" s="15">
        <f t="shared" si="14"/>
        <v>3.4487980959826414E-2</v>
      </c>
      <c r="AI81" s="50"/>
      <c r="AJ81" s="50">
        <v>26818.841177852955</v>
      </c>
      <c r="AK81" s="50">
        <v>141.53383330580866</v>
      </c>
      <c r="AL81" s="15">
        <f t="shared" si="16"/>
        <v>2.6405272973980765E-2</v>
      </c>
      <c r="AM81" s="52">
        <f t="shared" si="16"/>
        <v>2.6405272973980765E-2</v>
      </c>
    </row>
    <row r="82" spans="1:39" x14ac:dyDescent="0.2">
      <c r="A82" s="178" t="s">
        <v>211</v>
      </c>
      <c r="B82" s="178" t="s">
        <v>212</v>
      </c>
      <c r="D82" s="61">
        <v>28251</v>
      </c>
      <c r="E82" s="66">
        <v>129.52963504288476</v>
      </c>
      <c r="F82" s="49"/>
      <c r="G82" s="81">
        <v>28598.734421420966</v>
      </c>
      <c r="H82" s="74">
        <v>130.85854126286264</v>
      </c>
      <c r="I82" s="83"/>
      <c r="J82" s="96">
        <f t="shared" si="9"/>
        <v>-1.215908425515877E-2</v>
      </c>
      <c r="K82" s="119">
        <f t="shared" si="9"/>
        <v>-1.0155288353004277E-2</v>
      </c>
      <c r="L82" s="96">
        <v>3.6598441993785702E-2</v>
      </c>
      <c r="M82" s="90">
        <f>INDEX('Pace of change parameters'!$E$20:$I$20,1,$B$6)</f>
        <v>3.4500000000000003E-2</v>
      </c>
      <c r="N82" s="101">
        <f>IF(INDEX('Pace of change parameters'!$E$28:$I$28,1,$B$6)=1,(1+L82)*D82,D82)</f>
        <v>29284.942584766439</v>
      </c>
      <c r="O82" s="87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0.6468310575591858</v>
      </c>
      <c r="P82" s="51">
        <v>3.6598441993785702E-2</v>
      </c>
      <c r="Q82" s="51">
        <v>3.4499999999999975E-2</v>
      </c>
      <c r="R82" s="9">
        <f>IF(INDEX('Pace of change parameters'!$E$29:$I$29,1,$B$6)=1,D82*(1+P82),D82)</f>
        <v>29284.942584766439</v>
      </c>
      <c r="S82" s="96">
        <f>IF(P82&lt;INDEX('Pace of change parameters'!$E$22:$I$22,1,$B$6),INDEX('Pace of change parameters'!$E$22:$I$22,1,$B$6),P82)</f>
        <v>3.6598441993785702E-2</v>
      </c>
      <c r="T82" s="125">
        <v>3.4499999999999975E-2</v>
      </c>
      <c r="U82" s="110">
        <f t="shared" si="11"/>
        <v>29284.942584766439</v>
      </c>
      <c r="V82" s="124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5">
        <f>MIN(S82, S82+(INDEX('Pace of change parameters'!$E$25:$I$25,1,$B$6)-S82)*(1-V82))</f>
        <v>3.6598441993785702E-2</v>
      </c>
      <c r="X82" s="125">
        <v>3.4499999999999975E-2</v>
      </c>
      <c r="Y82" s="101">
        <f t="shared" si="12"/>
        <v>29284.942584766439</v>
      </c>
      <c r="Z82" s="90">
        <v>0</v>
      </c>
      <c r="AA82" s="92">
        <f t="shared" si="15"/>
        <v>29770.967599095431</v>
      </c>
      <c r="AB82" s="92">
        <f>IF(INDEX('Pace of change parameters'!$E$27:$I$27,1,$B$6)=1,MAX(AA82,Y82),Y82)</f>
        <v>29284.942584766439</v>
      </c>
      <c r="AC82" s="90">
        <f t="shared" si="13"/>
        <v>3.6598441993785702E-2</v>
      </c>
      <c r="AD82" s="136">
        <v>3.4499999999999975E-2</v>
      </c>
      <c r="AE82" s="50">
        <v>29285</v>
      </c>
      <c r="AF82" s="50">
        <v>133.99867016536757</v>
      </c>
      <c r="AG82" s="15">
        <f t="shared" si="14"/>
        <v>3.6600474319493204E-2</v>
      </c>
      <c r="AH82" s="15">
        <f t="shared" si="14"/>
        <v>3.4502028211560898E-2</v>
      </c>
      <c r="AI82" s="50"/>
      <c r="AJ82" s="50">
        <v>29770.967599095431</v>
      </c>
      <c r="AK82" s="50">
        <v>136.2223004205236</v>
      </c>
      <c r="AL82" s="15">
        <f t="shared" si="16"/>
        <v>-1.6323540626546396E-2</v>
      </c>
      <c r="AM82" s="52">
        <f t="shared" si="16"/>
        <v>-1.6323540626546396E-2</v>
      </c>
    </row>
    <row r="83" spans="1:39" x14ac:dyDescent="0.2">
      <c r="A83" s="178" t="s">
        <v>213</v>
      </c>
      <c r="B83" s="178" t="s">
        <v>214</v>
      </c>
      <c r="D83" s="61">
        <v>23293</v>
      </c>
      <c r="E83" s="66">
        <v>131.39832450080831</v>
      </c>
      <c r="F83" s="49"/>
      <c r="G83" s="81">
        <v>22960.698627416888</v>
      </c>
      <c r="H83" s="74">
        <v>128.96217400537029</v>
      </c>
      <c r="I83" s="83"/>
      <c r="J83" s="96">
        <f t="shared" si="9"/>
        <v>1.4472615924078003E-2</v>
      </c>
      <c r="K83" s="119">
        <f t="shared" si="9"/>
        <v>1.8890426702457663E-2</v>
      </c>
      <c r="L83" s="96">
        <v>3.9005025742928412E-2</v>
      </c>
      <c r="M83" s="90">
        <f>INDEX('Pace of change parameters'!$E$20:$I$20,1,$B$6)</f>
        <v>3.4500000000000003E-2</v>
      </c>
      <c r="N83" s="101">
        <f>IF(INDEX('Pace of change parameters'!$E$28:$I$28,1,$B$6)=1,(1+L83)*D83,D83)</f>
        <v>24201.54406463003</v>
      </c>
      <c r="O83" s="87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0.33451154083378859</v>
      </c>
      <c r="P83" s="51">
        <v>3.9005025742928412E-2</v>
      </c>
      <c r="Q83" s="51">
        <v>3.4499999999999975E-2</v>
      </c>
      <c r="R83" s="9">
        <f>IF(INDEX('Pace of change parameters'!$E$29:$I$29,1,$B$6)=1,D83*(1+P83),D83)</f>
        <v>24201.54406463003</v>
      </c>
      <c r="S83" s="96">
        <f>IF(P83&lt;INDEX('Pace of change parameters'!$E$22:$I$22,1,$B$6),INDEX('Pace of change parameters'!$E$22:$I$22,1,$B$6),P83)</f>
        <v>3.9005025742928412E-2</v>
      </c>
      <c r="T83" s="125">
        <v>3.4499999999999975E-2</v>
      </c>
      <c r="U83" s="110">
        <f t="shared" si="11"/>
        <v>24201.54406463003</v>
      </c>
      <c r="V83" s="124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5">
        <f>MIN(S83, S83+(INDEX('Pace of change parameters'!$E$25:$I$25,1,$B$6)-S83)*(1-V83))</f>
        <v>3.9005025742928412E-2</v>
      </c>
      <c r="X83" s="125">
        <v>3.4499999999999975E-2</v>
      </c>
      <c r="Y83" s="101">
        <f t="shared" si="12"/>
        <v>24201.54406463003</v>
      </c>
      <c r="Z83" s="90">
        <v>0</v>
      </c>
      <c r="AA83" s="92">
        <f t="shared" si="15"/>
        <v>23901.834424443019</v>
      </c>
      <c r="AB83" s="92">
        <f>IF(INDEX('Pace of change parameters'!$E$27:$I$27,1,$B$6)=1,MAX(AA83,Y83),Y83)</f>
        <v>24201.54406463003</v>
      </c>
      <c r="AC83" s="90">
        <f t="shared" si="13"/>
        <v>3.9005025742928412E-2</v>
      </c>
      <c r="AD83" s="136">
        <v>3.4499999999999975E-2</v>
      </c>
      <c r="AE83" s="50">
        <v>24202</v>
      </c>
      <c r="AF83" s="50">
        <v>135.93412752480799</v>
      </c>
      <c r="AG83" s="15">
        <f t="shared" si="14"/>
        <v>3.9024599665135495E-2</v>
      </c>
      <c r="AH83" s="15">
        <f t="shared" si="14"/>
        <v>3.4519489051565211E-2</v>
      </c>
      <c r="AI83" s="50"/>
      <c r="AJ83" s="50">
        <v>23901.834424443019</v>
      </c>
      <c r="AK83" s="50">
        <v>134.24820298855809</v>
      </c>
      <c r="AL83" s="15">
        <f t="shared" si="16"/>
        <v>1.255826520369574E-2</v>
      </c>
      <c r="AM83" s="52">
        <f t="shared" si="16"/>
        <v>1.255826520369574E-2</v>
      </c>
    </row>
    <row r="84" spans="1:39" x14ac:dyDescent="0.2">
      <c r="A84" s="178" t="s">
        <v>215</v>
      </c>
      <c r="B84" s="178" t="s">
        <v>216</v>
      </c>
      <c r="D84" s="61">
        <v>83509</v>
      </c>
      <c r="E84" s="66">
        <v>143.57489331705747</v>
      </c>
      <c r="F84" s="49"/>
      <c r="G84" s="81">
        <v>85547.704700276954</v>
      </c>
      <c r="H84" s="74">
        <v>145.95485360192899</v>
      </c>
      <c r="I84" s="83"/>
      <c r="J84" s="96">
        <f t="shared" si="9"/>
        <v>-2.3831202805729479E-2</v>
      </c>
      <c r="K84" s="119">
        <f t="shared" si="9"/>
        <v>-1.6306140057270824E-2</v>
      </c>
      <c r="L84" s="96">
        <v>4.2474724694802068E-2</v>
      </c>
      <c r="M84" s="90">
        <f>INDEX('Pace of change parameters'!$E$20:$I$20,1,$B$6)</f>
        <v>3.4500000000000003E-2</v>
      </c>
      <c r="N84" s="101">
        <f>IF(INDEX('Pace of change parameters'!$E$28:$I$28,1,$B$6)=1,(1+L84)*D84,D84)</f>
        <v>87056.021784538229</v>
      </c>
      <c r="O84" s="87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0.71296924792764327</v>
      </c>
      <c r="P84" s="51">
        <v>4.2474724694802068E-2</v>
      </c>
      <c r="Q84" s="51">
        <v>3.4499999999999975E-2</v>
      </c>
      <c r="R84" s="9">
        <f>IF(INDEX('Pace of change parameters'!$E$29:$I$29,1,$B$6)=1,D84*(1+P84),D84)</f>
        <v>87056.021784538229</v>
      </c>
      <c r="S84" s="96">
        <f>IF(P84&lt;INDEX('Pace of change parameters'!$E$22:$I$22,1,$B$6),INDEX('Pace of change parameters'!$E$22:$I$22,1,$B$6),P84)</f>
        <v>4.2474724694802068E-2</v>
      </c>
      <c r="T84" s="125">
        <v>3.4499999999999975E-2</v>
      </c>
      <c r="U84" s="110">
        <f t="shared" si="11"/>
        <v>87056.021784538229</v>
      </c>
      <c r="V84" s="124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5">
        <f>MIN(S84, S84+(INDEX('Pace of change parameters'!$E$25:$I$25,1,$B$6)-S84)*(1-V84))</f>
        <v>4.2474724694802068E-2</v>
      </c>
      <c r="X84" s="125">
        <v>3.4499999999999975E-2</v>
      </c>
      <c r="Y84" s="101">
        <f t="shared" si="12"/>
        <v>87056.021784538229</v>
      </c>
      <c r="Z84" s="90">
        <v>0</v>
      </c>
      <c r="AA84" s="92">
        <f t="shared" si="15"/>
        <v>89054.218528680824</v>
      </c>
      <c r="AB84" s="92">
        <f>IF(INDEX('Pace of change parameters'!$E$27:$I$27,1,$B$6)=1,MAX(AA84,Y84),Y84)</f>
        <v>87056.021784538229</v>
      </c>
      <c r="AC84" s="90">
        <f t="shared" si="13"/>
        <v>4.2474724694802068E-2</v>
      </c>
      <c r="AD84" s="136">
        <v>3.4499999999999975E-2</v>
      </c>
      <c r="AE84" s="50">
        <v>87056</v>
      </c>
      <c r="AF84" s="50">
        <v>148.52818996940772</v>
      </c>
      <c r="AG84" s="15">
        <f t="shared" si="14"/>
        <v>4.247446383024589E-2</v>
      </c>
      <c r="AH84" s="15">
        <f t="shared" si="14"/>
        <v>3.4499741131005734E-2</v>
      </c>
      <c r="AI84" s="50"/>
      <c r="AJ84" s="50">
        <v>89054.218528680824</v>
      </c>
      <c r="AK84" s="50">
        <v>151.93739532260904</v>
      </c>
      <c r="AL84" s="15">
        <f t="shared" si="16"/>
        <v>-2.2438224282853914E-2</v>
      </c>
      <c r="AM84" s="52">
        <f t="shared" si="16"/>
        <v>-2.2438224282853692E-2</v>
      </c>
    </row>
    <row r="85" spans="1:39" x14ac:dyDescent="0.2">
      <c r="A85" s="178" t="s">
        <v>217</v>
      </c>
      <c r="B85" s="178" t="s">
        <v>218</v>
      </c>
      <c r="D85" s="61">
        <v>43951</v>
      </c>
      <c r="E85" s="66">
        <v>142.21300194572137</v>
      </c>
      <c r="F85" s="49"/>
      <c r="G85" s="81">
        <v>41142.745556616137</v>
      </c>
      <c r="H85" s="74">
        <v>132.52776040864634</v>
      </c>
      <c r="I85" s="83"/>
      <c r="J85" s="96">
        <f t="shared" si="9"/>
        <v>6.8256369510378168E-2</v>
      </c>
      <c r="K85" s="119">
        <f t="shared" si="9"/>
        <v>7.3080851190805651E-2</v>
      </c>
      <c r="L85" s="96">
        <v>3.9172030460899343E-2</v>
      </c>
      <c r="M85" s="90">
        <f>INDEX('Pace of change parameters'!$E$20:$I$20,1,$B$6)</f>
        <v>3.4500000000000003E-2</v>
      </c>
      <c r="N85" s="101">
        <f>IF(INDEX('Pace of change parameters'!$E$28:$I$28,1,$B$6)=1,(1+L85)*D85,D85)</f>
        <v>45672.649910786989</v>
      </c>
      <c r="O85" s="87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1">
        <v>3.9172030460899343E-2</v>
      </c>
      <c r="Q85" s="51">
        <v>3.4499999999999975E-2</v>
      </c>
      <c r="R85" s="9">
        <f>IF(INDEX('Pace of change parameters'!$E$29:$I$29,1,$B$6)=1,D85*(1+P85),D85)</f>
        <v>45672.649910786989</v>
      </c>
      <c r="S85" s="96">
        <f>IF(P85&lt;INDEX('Pace of change parameters'!$E$22:$I$22,1,$B$6),INDEX('Pace of change parameters'!$E$22:$I$22,1,$B$6),P85)</f>
        <v>3.9172030460899343E-2</v>
      </c>
      <c r="T85" s="125">
        <v>3.4499999999999975E-2</v>
      </c>
      <c r="U85" s="110">
        <f t="shared" si="11"/>
        <v>45672.649910786989</v>
      </c>
      <c r="V85" s="124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0.63487260979243676</v>
      </c>
      <c r="W85" s="125">
        <f>MIN(S85, S85+(INDEX('Pace of change parameters'!$E$25:$I$25,1,$B$6)-S85)*(1-V85))</f>
        <v>2.8520523111655628E-2</v>
      </c>
      <c r="X85" s="125">
        <v>2.3896380936171413E-2</v>
      </c>
      <c r="Y85" s="101">
        <f t="shared" si="12"/>
        <v>45204.505511280375</v>
      </c>
      <c r="Z85" s="90">
        <v>0</v>
      </c>
      <c r="AA85" s="92">
        <f t="shared" si="15"/>
        <v>42829.145054279215</v>
      </c>
      <c r="AB85" s="92">
        <f>IF(INDEX('Pace of change parameters'!$E$27:$I$27,1,$B$6)=1,MAX(AA85,Y85),Y85)</f>
        <v>45204.505511280375</v>
      </c>
      <c r="AC85" s="90">
        <f t="shared" si="13"/>
        <v>2.8520523111655649E-2</v>
      </c>
      <c r="AD85" s="136">
        <v>2.3896380936171413E-2</v>
      </c>
      <c r="AE85" s="50">
        <v>45205</v>
      </c>
      <c r="AF85" s="50">
        <v>145.61297084631394</v>
      </c>
      <c r="AG85" s="15">
        <f t="shared" si="14"/>
        <v>2.8531774021068879E-2</v>
      </c>
      <c r="AH85" s="15">
        <f t="shared" si="14"/>
        <v>2.390758126243786E-2</v>
      </c>
      <c r="AI85" s="50"/>
      <c r="AJ85" s="50">
        <v>42829.145054279215</v>
      </c>
      <c r="AK85" s="50">
        <v>137.95993916958989</v>
      </c>
      <c r="AL85" s="15">
        <f t="shared" si="16"/>
        <v>5.5472854821401629E-2</v>
      </c>
      <c r="AM85" s="52">
        <f t="shared" si="16"/>
        <v>5.5472854821401629E-2</v>
      </c>
    </row>
    <row r="86" spans="1:39" x14ac:dyDescent="0.2">
      <c r="A86" s="178" t="s">
        <v>219</v>
      </c>
      <c r="B86" s="178" t="s">
        <v>220</v>
      </c>
      <c r="D86" s="61">
        <v>32593</v>
      </c>
      <c r="E86" s="66">
        <v>131.16817583789864</v>
      </c>
      <c r="F86" s="49"/>
      <c r="G86" s="81">
        <v>34150.747230015288</v>
      </c>
      <c r="H86" s="74">
        <v>136.64243859889501</v>
      </c>
      <c r="I86" s="83"/>
      <c r="J86" s="96">
        <f t="shared" si="9"/>
        <v>-4.5613854933346021E-2</v>
      </c>
      <c r="K86" s="119">
        <f t="shared" si="9"/>
        <v>-4.0062683432236623E-2</v>
      </c>
      <c r="L86" s="96">
        <v>4.051715243623577E-2</v>
      </c>
      <c r="M86" s="90">
        <f>INDEX('Pace of change parameters'!$E$20:$I$20,1,$B$6)</f>
        <v>3.4500000000000003E-2</v>
      </c>
      <c r="N86" s="101">
        <f>IF(INDEX('Pace of change parameters'!$E$28:$I$28,1,$B$6)=1,(1+L86)*D86,D86)</f>
        <v>33913.575549354231</v>
      </c>
      <c r="O86" s="87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0.9684159508842648</v>
      </c>
      <c r="P86" s="51">
        <v>4.051715243623577E-2</v>
      </c>
      <c r="Q86" s="51">
        <v>3.4499999999999975E-2</v>
      </c>
      <c r="R86" s="9">
        <f>IF(INDEX('Pace of change parameters'!$E$29:$I$29,1,$B$6)=1,D86*(1+P86),D86)</f>
        <v>33913.575549354231</v>
      </c>
      <c r="S86" s="96">
        <f>IF(P86&lt;INDEX('Pace of change parameters'!$E$22:$I$22,1,$B$6),INDEX('Pace of change parameters'!$E$22:$I$22,1,$B$6),P86)</f>
        <v>4.051715243623577E-2</v>
      </c>
      <c r="T86" s="125">
        <v>3.4499999999999975E-2</v>
      </c>
      <c r="U86" s="110">
        <f t="shared" si="11"/>
        <v>33913.575549354231</v>
      </c>
      <c r="V86" s="124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5">
        <f>MIN(S86, S86+(INDEX('Pace of change parameters'!$E$25:$I$25,1,$B$6)-S86)*(1-V86))</f>
        <v>4.051715243623577E-2</v>
      </c>
      <c r="X86" s="125">
        <v>3.4499999999999975E-2</v>
      </c>
      <c r="Y86" s="101">
        <f t="shared" si="12"/>
        <v>33913.575549354231</v>
      </c>
      <c r="Z86" s="90">
        <v>0</v>
      </c>
      <c r="AA86" s="92">
        <f t="shared" si="15"/>
        <v>35550.551793234466</v>
      </c>
      <c r="AB86" s="92">
        <f>IF(INDEX('Pace of change parameters'!$E$27:$I$27,1,$B$6)=1,MAX(AA86,Y86),Y86)</f>
        <v>33913.575549354231</v>
      </c>
      <c r="AC86" s="90">
        <f t="shared" si="13"/>
        <v>4.051715243623577E-2</v>
      </c>
      <c r="AD86" s="136">
        <v>3.4499999999999975E-2</v>
      </c>
      <c r="AE86" s="50">
        <v>33914</v>
      </c>
      <c r="AF86" s="50">
        <v>135.69517619719889</v>
      </c>
      <c r="AG86" s="15">
        <f t="shared" si="14"/>
        <v>4.0530175190991891E-2</v>
      </c>
      <c r="AH86" s="15">
        <f t="shared" si="14"/>
        <v>3.4512947446146081E-2</v>
      </c>
      <c r="AI86" s="50"/>
      <c r="AJ86" s="50">
        <v>35550.551793234466</v>
      </c>
      <c r="AK86" s="50">
        <v>142.24327385417809</v>
      </c>
      <c r="AL86" s="15">
        <f t="shared" si="16"/>
        <v>-4.6034497657105655E-2</v>
      </c>
      <c r="AM86" s="52">
        <f t="shared" si="16"/>
        <v>-4.6034497657105655E-2</v>
      </c>
    </row>
    <row r="87" spans="1:39" x14ac:dyDescent="0.2">
      <c r="A87" s="178" t="s">
        <v>221</v>
      </c>
      <c r="B87" s="178" t="s">
        <v>222</v>
      </c>
      <c r="D87" s="61">
        <v>27605</v>
      </c>
      <c r="E87" s="66">
        <v>125.32516169445627</v>
      </c>
      <c r="F87" s="49"/>
      <c r="G87" s="81">
        <v>28125.77363699544</v>
      </c>
      <c r="H87" s="74">
        <v>127.14160952951799</v>
      </c>
      <c r="I87" s="83"/>
      <c r="J87" s="96">
        <f t="shared" si="9"/>
        <v>-1.851588666384052E-2</v>
      </c>
      <c r="K87" s="119">
        <f t="shared" si="9"/>
        <v>-1.4286808557665842E-2</v>
      </c>
      <c r="L87" s="96">
        <v>3.8957516164950023E-2</v>
      </c>
      <c r="M87" s="90">
        <f>INDEX('Pace of change parameters'!$E$20:$I$20,1,$B$6)</f>
        <v>3.4500000000000003E-2</v>
      </c>
      <c r="N87" s="101">
        <f>IF(INDEX('Pace of change parameters'!$E$28:$I$28,1,$B$6)=1,(1+L87)*D87,D87)</f>
        <v>28680.422233733447</v>
      </c>
      <c r="O87" s="87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0.69125600599640691</v>
      </c>
      <c r="P87" s="51">
        <v>3.8957516164950023E-2</v>
      </c>
      <c r="Q87" s="51">
        <v>3.4499999999999975E-2</v>
      </c>
      <c r="R87" s="9">
        <f>IF(INDEX('Pace of change parameters'!$E$29:$I$29,1,$B$6)=1,D87*(1+P87),D87)</f>
        <v>28680.422233733447</v>
      </c>
      <c r="S87" s="96">
        <f>IF(P87&lt;INDEX('Pace of change parameters'!$E$22:$I$22,1,$B$6),INDEX('Pace of change parameters'!$E$22:$I$22,1,$B$6),P87)</f>
        <v>3.8957516164950023E-2</v>
      </c>
      <c r="T87" s="125">
        <v>3.4499999999999975E-2</v>
      </c>
      <c r="U87" s="110">
        <f t="shared" si="11"/>
        <v>28680.422233733447</v>
      </c>
      <c r="V87" s="124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5">
        <f>MIN(S87, S87+(INDEX('Pace of change parameters'!$E$25:$I$25,1,$B$6)-S87)*(1-V87))</f>
        <v>3.8957516164950023E-2</v>
      </c>
      <c r="X87" s="125">
        <v>3.4499999999999975E-2</v>
      </c>
      <c r="Y87" s="101">
        <f t="shared" si="12"/>
        <v>28680.422233733447</v>
      </c>
      <c r="Z87" s="90">
        <v>0</v>
      </c>
      <c r="AA87" s="92">
        <f t="shared" si="15"/>
        <v>29278.620630824396</v>
      </c>
      <c r="AB87" s="92">
        <f>IF(INDEX('Pace of change parameters'!$E$27:$I$27,1,$B$6)=1,MAX(AA87,Y87),Y87)</f>
        <v>28680.422233733447</v>
      </c>
      <c r="AC87" s="90">
        <f t="shared" si="13"/>
        <v>3.8957516164950023E-2</v>
      </c>
      <c r="AD87" s="136">
        <v>3.4499999999999975E-2</v>
      </c>
      <c r="AE87" s="50">
        <v>28680</v>
      </c>
      <c r="AF87" s="50">
        <v>129.64697107958764</v>
      </c>
      <c r="AG87" s="15">
        <f t="shared" si="14"/>
        <v>3.8942220612207867E-2</v>
      </c>
      <c r="AH87" s="15">
        <f t="shared" si="14"/>
        <v>3.4484770070897452E-2</v>
      </c>
      <c r="AI87" s="50"/>
      <c r="AJ87" s="50">
        <v>29278.620630824396</v>
      </c>
      <c r="AK87" s="50">
        <v>132.35301541752818</v>
      </c>
      <c r="AL87" s="15">
        <f t="shared" si="16"/>
        <v>-2.0445656862474348E-2</v>
      </c>
      <c r="AM87" s="52">
        <f t="shared" si="16"/>
        <v>-2.0445656862474237E-2</v>
      </c>
    </row>
    <row r="88" spans="1:39" x14ac:dyDescent="0.2">
      <c r="A88" s="178" t="s">
        <v>223</v>
      </c>
      <c r="B88" s="178" t="s">
        <v>224</v>
      </c>
      <c r="D88" s="61">
        <v>37478</v>
      </c>
      <c r="E88" s="66">
        <v>132.16556784936006</v>
      </c>
      <c r="F88" s="49"/>
      <c r="G88" s="81">
        <v>36231.886174706058</v>
      </c>
      <c r="H88" s="74">
        <v>127.03778579987353</v>
      </c>
      <c r="I88" s="83"/>
      <c r="J88" s="96">
        <f t="shared" si="9"/>
        <v>3.4392739568823938E-2</v>
      </c>
      <c r="K88" s="119">
        <f t="shared" si="9"/>
        <v>4.0364227203742997E-2</v>
      </c>
      <c r="L88" s="96">
        <v>4.0472106842995403E-2</v>
      </c>
      <c r="M88" s="90">
        <f>INDEX('Pace of change parameters'!$E$20:$I$20,1,$B$6)</f>
        <v>3.4500000000000003E-2</v>
      </c>
      <c r="N88" s="101">
        <f>IF(INDEX('Pace of change parameters'!$E$28:$I$28,1,$B$6)=1,(1+L88)*D88,D88)</f>
        <v>38994.813620261782</v>
      </c>
      <c r="O88" s="87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0.10361046017480652</v>
      </c>
      <c r="P88" s="51">
        <v>4.0472106842995403E-2</v>
      </c>
      <c r="Q88" s="51">
        <v>3.4499999999999975E-2</v>
      </c>
      <c r="R88" s="9">
        <f>IF(INDEX('Pace of change parameters'!$E$29:$I$29,1,$B$6)=1,D88*(1+P88),D88)</f>
        <v>38994.813620261782</v>
      </c>
      <c r="S88" s="96">
        <f>IF(P88&lt;INDEX('Pace of change parameters'!$E$22:$I$22,1,$B$6),INDEX('Pace of change parameters'!$E$22:$I$22,1,$B$6),P88)</f>
        <v>4.0472106842995403E-2</v>
      </c>
      <c r="T88" s="125">
        <v>3.4499999999999975E-2</v>
      </c>
      <c r="U88" s="110">
        <f t="shared" si="11"/>
        <v>38994.813620261782</v>
      </c>
      <c r="V88" s="124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5">
        <f>MIN(S88, S88+(INDEX('Pace of change parameters'!$E$25:$I$25,1,$B$6)-S88)*(1-V88))</f>
        <v>4.0472106842995403E-2</v>
      </c>
      <c r="X88" s="125">
        <v>3.4499999999999975E-2</v>
      </c>
      <c r="Y88" s="101">
        <f t="shared" si="12"/>
        <v>38994.813620261782</v>
      </c>
      <c r="Z88" s="90">
        <v>0</v>
      </c>
      <c r="AA88" s="92">
        <f t="shared" si="15"/>
        <v>37716.994516839644</v>
      </c>
      <c r="AB88" s="92">
        <f>IF(INDEX('Pace of change parameters'!$E$27:$I$27,1,$B$6)=1,MAX(AA88,Y88),Y88)</f>
        <v>38994.813620261782</v>
      </c>
      <c r="AC88" s="90">
        <f t="shared" si="13"/>
        <v>4.0472106842995403E-2</v>
      </c>
      <c r="AD88" s="136">
        <v>3.4499999999999975E-2</v>
      </c>
      <c r="AE88" s="50">
        <v>38995</v>
      </c>
      <c r="AF88" s="50">
        <v>136.72593343275642</v>
      </c>
      <c r="AG88" s="15">
        <f t="shared" si="14"/>
        <v>4.0477079886866996E-2</v>
      </c>
      <c r="AH88" s="15">
        <f t="shared" si="14"/>
        <v>3.45049444995702E-2</v>
      </c>
      <c r="AI88" s="50"/>
      <c r="AJ88" s="50">
        <v>37716.994516839644</v>
      </c>
      <c r="AK88" s="50">
        <v>132.24493605829099</v>
      </c>
      <c r="AL88" s="15">
        <f t="shared" si="16"/>
        <v>3.3884075322856422E-2</v>
      </c>
      <c r="AM88" s="52">
        <f t="shared" si="16"/>
        <v>3.38840753228562E-2</v>
      </c>
    </row>
    <row r="89" spans="1:39" x14ac:dyDescent="0.2">
      <c r="A89" s="178" t="s">
        <v>225</v>
      </c>
      <c r="B89" s="178" t="s">
        <v>226</v>
      </c>
      <c r="D89" s="61">
        <v>46177</v>
      </c>
      <c r="E89" s="66">
        <v>150.77409989635044</v>
      </c>
      <c r="F89" s="49"/>
      <c r="G89" s="81">
        <v>40274.715211909643</v>
      </c>
      <c r="H89" s="74">
        <v>130.92220502390242</v>
      </c>
      <c r="I89" s="83"/>
      <c r="J89" s="96">
        <f t="shared" ref="J89:K152" si="17">D89/G89-1</f>
        <v>0.1465506275347912</v>
      </c>
      <c r="K89" s="119">
        <f t="shared" si="17"/>
        <v>0.15163122916256766</v>
      </c>
      <c r="L89" s="96">
        <v>3.9084082253075358E-2</v>
      </c>
      <c r="M89" s="90">
        <f>INDEX('Pace of change parameters'!$E$20:$I$20,1,$B$6)</f>
        <v>3.4500000000000003E-2</v>
      </c>
      <c r="N89" s="101">
        <f>IF(INDEX('Pace of change parameters'!$E$28:$I$28,1,$B$6)=1,(1+L89)*D89,D89)</f>
        <v>47981.78566620026</v>
      </c>
      <c r="O89" s="87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1">
        <v>3.9084082253075358E-2</v>
      </c>
      <c r="Q89" s="51">
        <v>3.4499999999999975E-2</v>
      </c>
      <c r="R89" s="9">
        <f>IF(INDEX('Pace of change parameters'!$E$29:$I$29,1,$B$6)=1,D89*(1+P89),D89)</f>
        <v>47981.78566620026</v>
      </c>
      <c r="S89" s="96">
        <f>IF(P89&lt;INDEX('Pace of change parameters'!$E$22:$I$22,1,$B$6),INDEX('Pace of change parameters'!$E$22:$I$22,1,$B$6),P89)</f>
        <v>3.9084082253075358E-2</v>
      </c>
      <c r="T89" s="125">
        <v>3.4499999999999975E-2</v>
      </c>
      <c r="U89" s="110">
        <f t="shared" si="11"/>
        <v>47981.78566620026</v>
      </c>
      <c r="V89" s="124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0</v>
      </c>
      <c r="W89" s="125">
        <f>MIN(S89, S89+(INDEX('Pace of change parameters'!$E$25:$I$25,1,$B$6)-S89)*(1-V89))</f>
        <v>1.0000000000000002E-2</v>
      </c>
      <c r="X89" s="125">
        <v>5.5442267332523887E-3</v>
      </c>
      <c r="Y89" s="101">
        <f t="shared" si="12"/>
        <v>46638.77</v>
      </c>
      <c r="Z89" s="90">
        <v>0</v>
      </c>
      <c r="AA89" s="92">
        <f t="shared" si="15"/>
        <v>41925.535024321653</v>
      </c>
      <c r="AB89" s="92">
        <f>IF(INDEX('Pace of change parameters'!$E$27:$I$27,1,$B$6)=1,MAX(AA89,Y89),Y89)</f>
        <v>46638.77</v>
      </c>
      <c r="AC89" s="90">
        <f t="shared" si="13"/>
        <v>1.0000000000000009E-2</v>
      </c>
      <c r="AD89" s="136">
        <v>5.5442267332523887E-3</v>
      </c>
      <c r="AE89" s="50">
        <v>46639</v>
      </c>
      <c r="AF89" s="50">
        <v>151.61077335946388</v>
      </c>
      <c r="AG89" s="15">
        <f t="shared" si="14"/>
        <v>1.0004980834614541E-2</v>
      </c>
      <c r="AH89" s="15">
        <f t="shared" si="14"/>
        <v>5.5491855941345314E-3</v>
      </c>
      <c r="AI89" s="50"/>
      <c r="AJ89" s="50">
        <v>41925.535024321653</v>
      </c>
      <c r="AK89" s="50">
        <v>136.28857369469102</v>
      </c>
      <c r="AL89" s="15">
        <f t="shared" si="16"/>
        <v>0.11242468278446527</v>
      </c>
      <c r="AM89" s="52">
        <f t="shared" si="16"/>
        <v>0.11242468278446527</v>
      </c>
    </row>
    <row r="90" spans="1:39" x14ac:dyDescent="0.2">
      <c r="A90" s="178" t="s">
        <v>227</v>
      </c>
      <c r="B90" s="178" t="s">
        <v>228</v>
      </c>
      <c r="D90" s="61">
        <v>19551</v>
      </c>
      <c r="E90" s="66">
        <v>131.43174262426515</v>
      </c>
      <c r="F90" s="49"/>
      <c r="G90" s="81">
        <v>18651.271539987516</v>
      </c>
      <c r="H90" s="74">
        <v>124.94192041821714</v>
      </c>
      <c r="I90" s="83"/>
      <c r="J90" s="96">
        <f t="shared" si="17"/>
        <v>4.82395239425637E-2</v>
      </c>
      <c r="K90" s="119">
        <f t="shared" si="17"/>
        <v>5.1942712136364477E-2</v>
      </c>
      <c r="L90" s="96">
        <v>3.8154649628243664E-2</v>
      </c>
      <c r="M90" s="90">
        <f>INDEX('Pace of change parameters'!$E$20:$I$20,1,$B$6)</f>
        <v>3.4500000000000003E-2</v>
      </c>
      <c r="N90" s="101">
        <f>IF(INDEX('Pace of change parameters'!$E$28:$I$28,1,$B$6)=1,(1+L90)*D90,D90)</f>
        <v>20296.961554881793</v>
      </c>
      <c r="O90" s="87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1">
        <v>3.8154649628243664E-2</v>
      </c>
      <c r="Q90" s="51">
        <v>3.4499999999999975E-2</v>
      </c>
      <c r="R90" s="9">
        <f>IF(INDEX('Pace of change parameters'!$E$29:$I$29,1,$B$6)=1,D90*(1+P90),D90)</f>
        <v>20296.961554881793</v>
      </c>
      <c r="S90" s="96">
        <f>IF(P90&lt;INDEX('Pace of change parameters'!$E$22:$I$22,1,$B$6),INDEX('Pace of change parameters'!$E$22:$I$22,1,$B$6),P90)</f>
        <v>3.8154649628243664E-2</v>
      </c>
      <c r="T90" s="125">
        <v>3.4499999999999975E-2</v>
      </c>
      <c r="U90" s="110">
        <f t="shared" si="11"/>
        <v>20296.961554881793</v>
      </c>
      <c r="V90" s="124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5">
        <f>MIN(S90, S90+(INDEX('Pace of change parameters'!$E$25:$I$25,1,$B$6)-S90)*(1-V90))</f>
        <v>3.8154649628243664E-2</v>
      </c>
      <c r="X90" s="125">
        <v>3.4499999999999975E-2</v>
      </c>
      <c r="Y90" s="101">
        <f t="shared" si="12"/>
        <v>20296.961554881793</v>
      </c>
      <c r="Z90" s="90">
        <v>0</v>
      </c>
      <c r="AA90" s="92">
        <f t="shared" si="15"/>
        <v>19415.768282494158</v>
      </c>
      <c r="AB90" s="92">
        <f>IF(INDEX('Pace of change parameters'!$E$27:$I$27,1,$B$6)=1,MAX(AA90,Y90),Y90)</f>
        <v>20296.961554881793</v>
      </c>
      <c r="AC90" s="90">
        <f t="shared" si="13"/>
        <v>3.8154649628243664E-2</v>
      </c>
      <c r="AD90" s="136">
        <v>3.4499999999999975E-2</v>
      </c>
      <c r="AE90" s="50">
        <v>20297</v>
      </c>
      <c r="AF90" s="50">
        <v>135.96639528257336</v>
      </c>
      <c r="AG90" s="15">
        <f t="shared" si="14"/>
        <v>3.8156616029870527E-2</v>
      </c>
      <c r="AH90" s="15">
        <f t="shared" si="14"/>
        <v>3.4501959479239286E-2</v>
      </c>
      <c r="AI90" s="50"/>
      <c r="AJ90" s="50">
        <v>19415.768282494158</v>
      </c>
      <c r="AK90" s="50">
        <v>130.06316327597435</v>
      </c>
      <c r="AL90" s="15">
        <f t="shared" si="16"/>
        <v>4.5387424524446329E-2</v>
      </c>
      <c r="AM90" s="52">
        <f t="shared" si="16"/>
        <v>4.5387424524446329E-2</v>
      </c>
    </row>
    <row r="91" spans="1:39" x14ac:dyDescent="0.2">
      <c r="A91" s="178" t="s">
        <v>229</v>
      </c>
      <c r="B91" s="178" t="s">
        <v>230</v>
      </c>
      <c r="D91" s="61">
        <v>40137</v>
      </c>
      <c r="E91" s="66">
        <v>139.10040396572052</v>
      </c>
      <c r="F91" s="49"/>
      <c r="G91" s="81">
        <v>41323.781472999566</v>
      </c>
      <c r="H91" s="74">
        <v>142.80659316421949</v>
      </c>
      <c r="I91" s="83"/>
      <c r="J91" s="96">
        <f t="shared" si="17"/>
        <v>-2.8719091784351725E-2</v>
      </c>
      <c r="K91" s="119">
        <f t="shared" si="17"/>
        <v>-2.5952507628531296E-2</v>
      </c>
      <c r="L91" s="96">
        <v>3.744665661086044E-2</v>
      </c>
      <c r="M91" s="90">
        <f>INDEX('Pace of change parameters'!$E$20:$I$20,1,$B$6)</f>
        <v>3.4500000000000003E-2</v>
      </c>
      <c r="N91" s="101">
        <f>IF(INDEX('Pace of change parameters'!$E$28:$I$28,1,$B$6)=1,(1+L91)*D91,D91)</f>
        <v>41639.996456390109</v>
      </c>
      <c r="O91" s="87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0.81669363041431509</v>
      </c>
      <c r="P91" s="51">
        <v>3.744665661086044E-2</v>
      </c>
      <c r="Q91" s="51">
        <v>3.4499999999999975E-2</v>
      </c>
      <c r="R91" s="9">
        <f>IF(INDEX('Pace of change parameters'!$E$29:$I$29,1,$B$6)=1,D91*(1+P91),D91)</f>
        <v>41639.996456390109</v>
      </c>
      <c r="S91" s="96">
        <f>IF(P91&lt;INDEX('Pace of change parameters'!$E$22:$I$22,1,$B$6),INDEX('Pace of change parameters'!$E$22:$I$22,1,$B$6),P91)</f>
        <v>3.744665661086044E-2</v>
      </c>
      <c r="T91" s="125">
        <v>3.4499999999999975E-2</v>
      </c>
      <c r="U91" s="110">
        <f t="shared" si="11"/>
        <v>41639.996456390109</v>
      </c>
      <c r="V91" s="124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5">
        <f>MIN(S91, S91+(INDEX('Pace of change parameters'!$E$25:$I$25,1,$B$6)-S91)*(1-V91))</f>
        <v>3.744665661086044E-2</v>
      </c>
      <c r="X91" s="125">
        <v>3.4499999999999975E-2</v>
      </c>
      <c r="Y91" s="101">
        <f t="shared" si="12"/>
        <v>41639.996456390109</v>
      </c>
      <c r="Z91" s="90">
        <v>0</v>
      </c>
      <c r="AA91" s="92">
        <f t="shared" si="15"/>
        <v>43017.601449639384</v>
      </c>
      <c r="AB91" s="92">
        <f>IF(INDEX('Pace of change parameters'!$E$27:$I$27,1,$B$6)=1,MAX(AA91,Y91),Y91)</f>
        <v>41639.996456390109</v>
      </c>
      <c r="AC91" s="90">
        <f t="shared" si="13"/>
        <v>3.744665661086044E-2</v>
      </c>
      <c r="AD91" s="136">
        <v>3.4499999999999975E-2</v>
      </c>
      <c r="AE91" s="50">
        <v>41640</v>
      </c>
      <c r="AF91" s="50">
        <v>143.89938014853371</v>
      </c>
      <c r="AG91" s="15">
        <f t="shared" si="14"/>
        <v>3.7446744898721906E-2</v>
      </c>
      <c r="AH91" s="15">
        <f t="shared" si="14"/>
        <v>3.4500088037097587E-2</v>
      </c>
      <c r="AI91" s="50"/>
      <c r="AJ91" s="50">
        <v>43017.601449639384</v>
      </c>
      <c r="AK91" s="50">
        <v>148.66009087607523</v>
      </c>
      <c r="AL91" s="15">
        <f t="shared" si="16"/>
        <v>-3.2024134382576785E-2</v>
      </c>
      <c r="AM91" s="52">
        <f t="shared" si="16"/>
        <v>-3.2024134382576896E-2</v>
      </c>
    </row>
    <row r="92" spans="1:39" x14ac:dyDescent="0.2">
      <c r="A92" s="178" t="s">
        <v>231</v>
      </c>
      <c r="B92" s="178" t="s">
        <v>232</v>
      </c>
      <c r="D92" s="61">
        <v>24051</v>
      </c>
      <c r="E92" s="66">
        <v>132.34889850560293</v>
      </c>
      <c r="F92" s="49"/>
      <c r="G92" s="81">
        <v>23919.999564635647</v>
      </c>
      <c r="H92" s="74">
        <v>131.14774547408248</v>
      </c>
      <c r="I92" s="83"/>
      <c r="J92" s="96">
        <f t="shared" si="17"/>
        <v>5.4766069292924158E-3</v>
      </c>
      <c r="K92" s="119">
        <f t="shared" si="17"/>
        <v>9.1587775846122543E-3</v>
      </c>
      <c r="L92" s="96">
        <v>3.8288457649513719E-2</v>
      </c>
      <c r="M92" s="90">
        <f>INDEX('Pace of change parameters'!$E$20:$I$20,1,$B$6)</f>
        <v>3.4500000000000003E-2</v>
      </c>
      <c r="N92" s="101">
        <f>IF(INDEX('Pace of change parameters'!$E$28:$I$28,1,$B$6)=1,(1+L92)*D92,D92)</f>
        <v>24971.875694928454</v>
      </c>
      <c r="O92" s="87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0.4391529291977177</v>
      </c>
      <c r="P92" s="51">
        <v>3.8288457649513719E-2</v>
      </c>
      <c r="Q92" s="51">
        <v>3.4499999999999975E-2</v>
      </c>
      <c r="R92" s="9">
        <f>IF(INDEX('Pace of change parameters'!$E$29:$I$29,1,$B$6)=1,D92*(1+P92),D92)</f>
        <v>24971.875694928454</v>
      </c>
      <c r="S92" s="96">
        <f>IF(P92&lt;INDEX('Pace of change parameters'!$E$22:$I$22,1,$B$6),INDEX('Pace of change parameters'!$E$22:$I$22,1,$B$6),P92)</f>
        <v>3.8288457649513719E-2</v>
      </c>
      <c r="T92" s="125">
        <v>3.4499999999999975E-2</v>
      </c>
      <c r="U92" s="110">
        <f t="shared" si="11"/>
        <v>24971.875694928454</v>
      </c>
      <c r="V92" s="124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5">
        <f>MIN(S92, S92+(INDEX('Pace of change parameters'!$E$25:$I$25,1,$B$6)-S92)*(1-V92))</f>
        <v>3.8288457649513719E-2</v>
      </c>
      <c r="X92" s="125">
        <v>3.4499999999999975E-2</v>
      </c>
      <c r="Y92" s="101">
        <f t="shared" si="12"/>
        <v>24971.875694928454</v>
      </c>
      <c r="Z92" s="90">
        <v>0</v>
      </c>
      <c r="AA92" s="92">
        <f t="shared" si="15"/>
        <v>24900.456136120236</v>
      </c>
      <c r="AB92" s="92">
        <f>IF(INDEX('Pace of change parameters'!$E$27:$I$27,1,$B$6)=1,MAX(AA92,Y92),Y92)</f>
        <v>24971.875694928454</v>
      </c>
      <c r="AC92" s="90">
        <f t="shared" si="13"/>
        <v>3.8288457649513719E-2</v>
      </c>
      <c r="AD92" s="136">
        <v>3.4499999999999975E-2</v>
      </c>
      <c r="AE92" s="50">
        <v>24972</v>
      </c>
      <c r="AF92" s="50">
        <v>136.91561703958894</v>
      </c>
      <c r="AG92" s="15">
        <f t="shared" si="14"/>
        <v>3.8293626044655138E-2</v>
      </c>
      <c r="AH92" s="15">
        <f t="shared" si="14"/>
        <v>3.4505149536946611E-2</v>
      </c>
      <c r="AI92" s="50"/>
      <c r="AJ92" s="50">
        <v>24900.456136120236</v>
      </c>
      <c r="AK92" s="50">
        <v>136.52335881964282</v>
      </c>
      <c r="AL92" s="15">
        <f t="shared" si="16"/>
        <v>2.873194912119903E-3</v>
      </c>
      <c r="AM92" s="52">
        <f t="shared" si="16"/>
        <v>2.873194912119903E-3</v>
      </c>
    </row>
    <row r="93" spans="1:39" x14ac:dyDescent="0.2">
      <c r="A93" s="178" t="s">
        <v>233</v>
      </c>
      <c r="B93" s="178" t="s">
        <v>234</v>
      </c>
      <c r="D93" s="61">
        <v>40073</v>
      </c>
      <c r="E93" s="66">
        <v>141.13151642396582</v>
      </c>
      <c r="F93" s="49"/>
      <c r="G93" s="81">
        <v>40726.166831740076</v>
      </c>
      <c r="H93" s="74">
        <v>142.71263586457255</v>
      </c>
      <c r="I93" s="83"/>
      <c r="J93" s="96">
        <f t="shared" si="17"/>
        <v>-1.6038013949081664E-2</v>
      </c>
      <c r="K93" s="119">
        <f t="shared" si="17"/>
        <v>-1.1079043078618067E-2</v>
      </c>
      <c r="L93" s="96">
        <v>3.9713672314805493E-2</v>
      </c>
      <c r="M93" s="90">
        <f>INDEX('Pace of change parameters'!$E$20:$I$20,1,$B$6)</f>
        <v>3.4500000000000003E-2</v>
      </c>
      <c r="N93" s="101">
        <f>IF(INDEX('Pace of change parameters'!$E$28:$I$28,1,$B$6)=1,(1+L93)*D93,D93)</f>
        <v>41664.4459906712</v>
      </c>
      <c r="O93" s="87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0.65676390407116203</v>
      </c>
      <c r="P93" s="51">
        <v>3.9713672314805493E-2</v>
      </c>
      <c r="Q93" s="51">
        <v>3.4499999999999975E-2</v>
      </c>
      <c r="R93" s="9">
        <f>IF(INDEX('Pace of change parameters'!$E$29:$I$29,1,$B$6)=1,D93*(1+P93),D93)</f>
        <v>41664.4459906712</v>
      </c>
      <c r="S93" s="96">
        <f>IF(P93&lt;INDEX('Pace of change parameters'!$E$22:$I$22,1,$B$6),INDEX('Pace of change parameters'!$E$22:$I$22,1,$B$6),P93)</f>
        <v>3.9713672314805493E-2</v>
      </c>
      <c r="T93" s="125">
        <v>3.4499999999999975E-2</v>
      </c>
      <c r="U93" s="110">
        <f t="shared" si="11"/>
        <v>41664.4459906712</v>
      </c>
      <c r="V93" s="124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5">
        <f>MIN(S93, S93+(INDEX('Pace of change parameters'!$E$25:$I$25,1,$B$6)-S93)*(1-V93))</f>
        <v>3.9713672314805493E-2</v>
      </c>
      <c r="X93" s="125">
        <v>3.4499999999999975E-2</v>
      </c>
      <c r="Y93" s="101">
        <f t="shared" si="12"/>
        <v>41664.4459906712</v>
      </c>
      <c r="Z93" s="90">
        <v>0</v>
      </c>
      <c r="AA93" s="92">
        <f t="shared" si="15"/>
        <v>42395.491189111381</v>
      </c>
      <c r="AB93" s="92">
        <f>IF(INDEX('Pace of change parameters'!$E$27:$I$27,1,$B$6)=1,MAX(AA93,Y93),Y93)</f>
        <v>41664.4459906712</v>
      </c>
      <c r="AC93" s="90">
        <f t="shared" si="13"/>
        <v>3.9713672314805493E-2</v>
      </c>
      <c r="AD93" s="136">
        <v>3.4499999999999975E-2</v>
      </c>
      <c r="AE93" s="50">
        <v>41664</v>
      </c>
      <c r="AF93" s="50">
        <v>145.99899090006014</v>
      </c>
      <c r="AG93" s="15">
        <f t="shared" si="14"/>
        <v>3.9702542859281875E-2</v>
      </c>
      <c r="AH93" s="15">
        <f t="shared" si="14"/>
        <v>3.4488926353431815E-2</v>
      </c>
      <c r="AI93" s="50"/>
      <c r="AJ93" s="50">
        <v>42395.491189111381</v>
      </c>
      <c r="AK93" s="50">
        <v>148.56228236181482</v>
      </c>
      <c r="AL93" s="15">
        <f t="shared" si="16"/>
        <v>-1.7253985473324462E-2</v>
      </c>
      <c r="AM93" s="52">
        <f t="shared" si="16"/>
        <v>-1.7253985473324462E-2</v>
      </c>
    </row>
    <row r="94" spans="1:39" x14ac:dyDescent="0.2">
      <c r="A94" s="178" t="s">
        <v>235</v>
      </c>
      <c r="B94" s="178" t="s">
        <v>236</v>
      </c>
      <c r="D94" s="61">
        <v>24413</v>
      </c>
      <c r="E94" s="66">
        <v>128.41813000635602</v>
      </c>
      <c r="F94" s="49"/>
      <c r="G94" s="81">
        <v>25611.864511474796</v>
      </c>
      <c r="H94" s="74">
        <v>134.02356639662696</v>
      </c>
      <c r="I94" s="83"/>
      <c r="J94" s="96">
        <f t="shared" si="17"/>
        <v>-4.6808951021026668E-2</v>
      </c>
      <c r="K94" s="119">
        <f t="shared" si="17"/>
        <v>-4.1824259277523645E-2</v>
      </c>
      <c r="L94" s="96">
        <v>3.9909895124568662E-2</v>
      </c>
      <c r="M94" s="90">
        <f>INDEX('Pace of change parameters'!$E$20:$I$20,1,$B$6)</f>
        <v>3.4500000000000003E-2</v>
      </c>
      <c r="N94" s="101">
        <f>IF(INDEX('Pace of change parameters'!$E$28:$I$28,1,$B$6)=1,(1+L94)*D94,D94)</f>
        <v>25387.320269676096</v>
      </c>
      <c r="O94" s="87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0.98735762664003923</v>
      </c>
      <c r="P94" s="51">
        <v>3.9909895124568662E-2</v>
      </c>
      <c r="Q94" s="51">
        <v>3.4499999999999975E-2</v>
      </c>
      <c r="R94" s="9">
        <f>IF(INDEX('Pace of change parameters'!$E$29:$I$29,1,$B$6)=1,D94*(1+P94),D94)</f>
        <v>25387.320269676096</v>
      </c>
      <c r="S94" s="96">
        <f>IF(P94&lt;INDEX('Pace of change parameters'!$E$22:$I$22,1,$B$6),INDEX('Pace of change parameters'!$E$22:$I$22,1,$B$6),P94)</f>
        <v>3.9909895124568662E-2</v>
      </c>
      <c r="T94" s="125">
        <v>3.4499999999999975E-2</v>
      </c>
      <c r="U94" s="110">
        <f t="shared" si="11"/>
        <v>25387.320269676096</v>
      </c>
      <c r="V94" s="124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5">
        <f>MIN(S94, S94+(INDEX('Pace of change parameters'!$E$25:$I$25,1,$B$6)-S94)*(1-V94))</f>
        <v>3.9909895124568662E-2</v>
      </c>
      <c r="X94" s="125">
        <v>3.4499999999999975E-2</v>
      </c>
      <c r="Y94" s="101">
        <f t="shared" si="12"/>
        <v>25387.320269676096</v>
      </c>
      <c r="Z94" s="90">
        <v>0</v>
      </c>
      <c r="AA94" s="92">
        <f t="shared" si="15"/>
        <v>26661.668914706224</v>
      </c>
      <c r="AB94" s="92">
        <f>IF(INDEX('Pace of change parameters'!$E$27:$I$27,1,$B$6)=1,MAX(AA94,Y94),Y94)</f>
        <v>25387.320269676096</v>
      </c>
      <c r="AC94" s="90">
        <f t="shared" si="13"/>
        <v>3.9909895124568662E-2</v>
      </c>
      <c r="AD94" s="136">
        <v>3.4499999999999975E-2</v>
      </c>
      <c r="AE94" s="50">
        <v>25387</v>
      </c>
      <c r="AF94" s="50">
        <v>132.84687956188344</v>
      </c>
      <c r="AG94" s="15">
        <f t="shared" si="14"/>
        <v>3.989677630770494E-2</v>
      </c>
      <c r="AH94" s="15">
        <f t="shared" si="14"/>
        <v>3.4486949430802438E-2</v>
      </c>
      <c r="AI94" s="50"/>
      <c r="AJ94" s="50">
        <v>26661.668914706224</v>
      </c>
      <c r="AK94" s="50">
        <v>139.51705673103515</v>
      </c>
      <c r="AL94" s="15">
        <f t="shared" si="16"/>
        <v>-4.7809044466947559E-2</v>
      </c>
      <c r="AM94" s="52">
        <f t="shared" si="16"/>
        <v>-4.780904446694767E-2</v>
      </c>
    </row>
    <row r="95" spans="1:39" x14ac:dyDescent="0.2">
      <c r="A95" s="178" t="s">
        <v>237</v>
      </c>
      <c r="B95" s="178" t="s">
        <v>238</v>
      </c>
      <c r="D95" s="61">
        <v>37849</v>
      </c>
      <c r="E95" s="66">
        <v>139.25386481676287</v>
      </c>
      <c r="F95" s="49"/>
      <c r="G95" s="81">
        <v>39665.427545653511</v>
      </c>
      <c r="H95" s="74">
        <v>145.39462284111286</v>
      </c>
      <c r="I95" s="83"/>
      <c r="J95" s="96">
        <f t="shared" si="17"/>
        <v>-4.5793721586963043E-2</v>
      </c>
      <c r="K95" s="119">
        <f t="shared" si="17"/>
        <v>-4.2235110930206821E-2</v>
      </c>
      <c r="L95" s="96">
        <v>3.8358057537136059E-2</v>
      </c>
      <c r="M95" s="90">
        <f>INDEX('Pace of change parameters'!$E$20:$I$20,1,$B$6)</f>
        <v>3.4500000000000003E-2</v>
      </c>
      <c r="N95" s="101">
        <f>IF(INDEX('Pace of change parameters'!$E$28:$I$28,1,$B$6)=1,(1+L95)*D95,D95)</f>
        <v>39300.814119723065</v>
      </c>
      <c r="O95" s="87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0.99177538634630991</v>
      </c>
      <c r="P95" s="51">
        <v>3.8358057537136059E-2</v>
      </c>
      <c r="Q95" s="51">
        <v>3.4499999999999975E-2</v>
      </c>
      <c r="R95" s="9">
        <f>IF(INDEX('Pace of change parameters'!$E$29:$I$29,1,$B$6)=1,D95*(1+P95),D95)</f>
        <v>39300.814119723065</v>
      </c>
      <c r="S95" s="96">
        <f>IF(P95&lt;INDEX('Pace of change parameters'!$E$22:$I$22,1,$B$6),INDEX('Pace of change parameters'!$E$22:$I$22,1,$B$6),P95)</f>
        <v>3.8358057537136059E-2</v>
      </c>
      <c r="T95" s="125">
        <v>3.4499999999999975E-2</v>
      </c>
      <c r="U95" s="110">
        <f t="shared" si="11"/>
        <v>39300.814119723065</v>
      </c>
      <c r="V95" s="124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5">
        <f>MIN(S95, S95+(INDEX('Pace of change parameters'!$E$25:$I$25,1,$B$6)-S95)*(1-V95))</f>
        <v>3.8358057537136059E-2</v>
      </c>
      <c r="X95" s="125">
        <v>3.4499999999999975E-2</v>
      </c>
      <c r="Y95" s="101">
        <f t="shared" si="12"/>
        <v>39300.814119723065</v>
      </c>
      <c r="Z95" s="90">
        <v>0</v>
      </c>
      <c r="AA95" s="92">
        <f t="shared" si="15"/>
        <v>41291.273273317267</v>
      </c>
      <c r="AB95" s="92">
        <f>IF(INDEX('Pace of change parameters'!$E$27:$I$27,1,$B$6)=1,MAX(AA95,Y95),Y95)</f>
        <v>39300.814119723065</v>
      </c>
      <c r="AC95" s="90">
        <f t="shared" si="13"/>
        <v>3.8358057537136059E-2</v>
      </c>
      <c r="AD95" s="136">
        <v>3.4499999999999975E-2</v>
      </c>
      <c r="AE95" s="50">
        <v>39301</v>
      </c>
      <c r="AF95" s="50">
        <v>144.05880450177392</v>
      </c>
      <c r="AG95" s="15">
        <f t="shared" si="14"/>
        <v>3.8362968638537387E-2</v>
      </c>
      <c r="AH95" s="15">
        <f t="shared" si="14"/>
        <v>3.450489285402325E-2</v>
      </c>
      <c r="AI95" s="50"/>
      <c r="AJ95" s="50">
        <v>41291.273273317267</v>
      </c>
      <c r="AK95" s="50">
        <v>151.35420126994566</v>
      </c>
      <c r="AL95" s="15">
        <f t="shared" si="16"/>
        <v>-4.8200821034099617E-2</v>
      </c>
      <c r="AM95" s="52">
        <f t="shared" si="16"/>
        <v>-4.8200821034099617E-2</v>
      </c>
    </row>
    <row r="96" spans="1:39" x14ac:dyDescent="0.2">
      <c r="A96" s="178" t="s">
        <v>239</v>
      </c>
      <c r="B96" s="178" t="s">
        <v>240</v>
      </c>
      <c r="D96" s="61">
        <v>16202</v>
      </c>
      <c r="E96" s="66">
        <v>140.83746641480468</v>
      </c>
      <c r="F96" s="49"/>
      <c r="G96" s="81">
        <v>15516.048430911818</v>
      </c>
      <c r="H96" s="74">
        <v>134.58556837951275</v>
      </c>
      <c r="I96" s="83"/>
      <c r="J96" s="96">
        <f t="shared" si="17"/>
        <v>4.4209166537634514E-2</v>
      </c>
      <c r="K96" s="119">
        <f t="shared" si="17"/>
        <v>4.6452960080106465E-2</v>
      </c>
      <c r="L96" s="96">
        <v>3.6722930514375474E-2</v>
      </c>
      <c r="M96" s="90">
        <f>INDEX('Pace of change parameters'!$E$20:$I$20,1,$B$6)</f>
        <v>3.4500000000000003E-2</v>
      </c>
      <c r="N96" s="101">
        <f>IF(INDEX('Pace of change parameters'!$E$28:$I$28,1,$B$6)=1,(1+L96)*D96,D96)</f>
        <v>16796.984920193911</v>
      </c>
      <c r="O96" s="87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3.8140214192403633E-2</v>
      </c>
      <c r="P96" s="51">
        <v>3.6722930514375474E-2</v>
      </c>
      <c r="Q96" s="51">
        <v>3.4499999999999975E-2</v>
      </c>
      <c r="R96" s="9">
        <f>IF(INDEX('Pace of change parameters'!$E$29:$I$29,1,$B$6)=1,D96*(1+P96),D96)</f>
        <v>16796.984920193911</v>
      </c>
      <c r="S96" s="96">
        <f>IF(P96&lt;INDEX('Pace of change parameters'!$E$22:$I$22,1,$B$6),INDEX('Pace of change parameters'!$E$22:$I$22,1,$B$6),P96)</f>
        <v>3.6722930514375474E-2</v>
      </c>
      <c r="T96" s="125">
        <v>3.4499999999999975E-2</v>
      </c>
      <c r="U96" s="110">
        <f t="shared" si="11"/>
        <v>16796.984920193911</v>
      </c>
      <c r="V96" s="124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5">
        <f>MIN(S96, S96+(INDEX('Pace of change parameters'!$E$25:$I$25,1,$B$6)-S96)*(1-V96))</f>
        <v>3.6722930514375474E-2</v>
      </c>
      <c r="X96" s="125">
        <v>3.4499999999999975E-2</v>
      </c>
      <c r="Y96" s="101">
        <f t="shared" si="12"/>
        <v>16796.984920193911</v>
      </c>
      <c r="Z96" s="90">
        <v>0</v>
      </c>
      <c r="AA96" s="92">
        <f t="shared" si="15"/>
        <v>16152.035551499057</v>
      </c>
      <c r="AB96" s="92">
        <f>IF(INDEX('Pace of change parameters'!$E$27:$I$27,1,$B$6)=1,MAX(AA96,Y96),Y96)</f>
        <v>16796.984920193911</v>
      </c>
      <c r="AC96" s="90">
        <f t="shared" si="13"/>
        <v>3.6722930514375474E-2</v>
      </c>
      <c r="AD96" s="136">
        <v>3.4499999999999975E-2</v>
      </c>
      <c r="AE96" s="50">
        <v>16797</v>
      </c>
      <c r="AF96" s="50">
        <v>145.69648980773559</v>
      </c>
      <c r="AG96" s="15">
        <f t="shared" si="14"/>
        <v>3.6723861251697354E-2</v>
      </c>
      <c r="AH96" s="15">
        <f t="shared" si="14"/>
        <v>3.4500928741644454E-2</v>
      </c>
      <c r="AI96" s="50"/>
      <c r="AJ96" s="50">
        <v>16152.035551499057</v>
      </c>
      <c r="AK96" s="50">
        <v>140.10209460636813</v>
      </c>
      <c r="AL96" s="15">
        <f t="shared" si="16"/>
        <v>3.9930846266685194E-2</v>
      </c>
      <c r="AM96" s="52">
        <f t="shared" si="16"/>
        <v>3.9930846266685194E-2</v>
      </c>
    </row>
    <row r="97" spans="1:39" x14ac:dyDescent="0.2">
      <c r="A97" s="178" t="s">
        <v>241</v>
      </c>
      <c r="B97" s="178" t="s">
        <v>242</v>
      </c>
      <c r="D97" s="61">
        <v>10925</v>
      </c>
      <c r="E97" s="66">
        <v>138.10133720190967</v>
      </c>
      <c r="F97" s="49"/>
      <c r="G97" s="81">
        <v>11353.912225072745</v>
      </c>
      <c r="H97" s="74">
        <v>141.60074104983096</v>
      </c>
      <c r="I97" s="83"/>
      <c r="J97" s="96">
        <f t="shared" si="17"/>
        <v>-3.7776602158820838E-2</v>
      </c>
      <c r="K97" s="119">
        <f t="shared" si="17"/>
        <v>-2.4713174676746941E-2</v>
      </c>
      <c r="L97" s="96">
        <v>4.8544675862720821E-2</v>
      </c>
      <c r="M97" s="90">
        <f>INDEX('Pace of change parameters'!$E$20:$I$20,1,$B$6)</f>
        <v>3.4500000000000003E-2</v>
      </c>
      <c r="N97" s="101">
        <f>IF(INDEX('Pace of change parameters'!$E$28:$I$28,1,$B$6)=1,(1+L97)*D97,D97)</f>
        <v>11455.350583800226</v>
      </c>
      <c r="O97" s="87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0.80336746964244021</v>
      </c>
      <c r="P97" s="51">
        <v>4.8544675862720821E-2</v>
      </c>
      <c r="Q97" s="51">
        <v>3.4499999999999975E-2</v>
      </c>
      <c r="R97" s="9">
        <f>IF(INDEX('Pace of change parameters'!$E$29:$I$29,1,$B$6)=1,D97*(1+P97),D97)</f>
        <v>11455.350583800226</v>
      </c>
      <c r="S97" s="96">
        <f>IF(P97&lt;INDEX('Pace of change parameters'!$E$22:$I$22,1,$B$6),INDEX('Pace of change parameters'!$E$22:$I$22,1,$B$6),P97)</f>
        <v>4.8544675862720821E-2</v>
      </c>
      <c r="T97" s="125">
        <v>3.4499999999999975E-2</v>
      </c>
      <c r="U97" s="110">
        <f t="shared" si="11"/>
        <v>11455.350583800226</v>
      </c>
      <c r="V97" s="124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5">
        <f>MIN(S97, S97+(INDEX('Pace of change parameters'!$E$25:$I$25,1,$B$6)-S97)*(1-V97))</f>
        <v>4.8544675862720821E-2</v>
      </c>
      <c r="X97" s="125">
        <v>3.4499999999999975E-2</v>
      </c>
      <c r="Y97" s="101">
        <f t="shared" si="12"/>
        <v>11455.350583800226</v>
      </c>
      <c r="Z97" s="90">
        <v>0</v>
      </c>
      <c r="AA97" s="92">
        <f t="shared" si="15"/>
        <v>11819.297595296155</v>
      </c>
      <c r="AB97" s="92">
        <f>IF(INDEX('Pace of change parameters'!$E$27:$I$27,1,$B$6)=1,MAX(AA97,Y97),Y97)</f>
        <v>11455.350583800226</v>
      </c>
      <c r="AC97" s="90">
        <f t="shared" si="13"/>
        <v>4.8544675862720821E-2</v>
      </c>
      <c r="AD97" s="136">
        <v>3.4499999999999975E-2</v>
      </c>
      <c r="AE97" s="50">
        <v>11455</v>
      </c>
      <c r="AF97" s="50">
        <v>142.86146101639616</v>
      </c>
      <c r="AG97" s="15">
        <f t="shared" si="14"/>
        <v>4.8512585812356956E-2</v>
      </c>
      <c r="AH97" s="15">
        <f t="shared" si="14"/>
        <v>3.4468339778108037E-2</v>
      </c>
      <c r="AI97" s="50"/>
      <c r="AJ97" s="50">
        <v>11819.297595296155</v>
      </c>
      <c r="AK97" s="50">
        <v>147.40481210402328</v>
      </c>
      <c r="AL97" s="15">
        <f t="shared" si="16"/>
        <v>-3.0822271150964031E-2</v>
      </c>
      <c r="AM97" s="52">
        <f t="shared" si="16"/>
        <v>-3.0822271150964031E-2</v>
      </c>
    </row>
    <row r="98" spans="1:39" x14ac:dyDescent="0.2">
      <c r="A98" s="178" t="s">
        <v>243</v>
      </c>
      <c r="B98" s="178" t="s">
        <v>244</v>
      </c>
      <c r="D98" s="61">
        <v>43226</v>
      </c>
      <c r="E98" s="66">
        <v>130.4973229100998</v>
      </c>
      <c r="F98" s="49"/>
      <c r="G98" s="81">
        <v>41127.258528778759</v>
      </c>
      <c r="H98" s="74">
        <v>123.45703332663341</v>
      </c>
      <c r="I98" s="83"/>
      <c r="J98" s="96">
        <f t="shared" si="17"/>
        <v>5.1030424742574354E-2</v>
      </c>
      <c r="K98" s="119">
        <f t="shared" si="17"/>
        <v>5.70262332874929E-2</v>
      </c>
      <c r="L98" s="96">
        <v>4.0401507505110956E-2</v>
      </c>
      <c r="M98" s="90">
        <f>INDEX('Pace of change parameters'!$E$20:$I$20,1,$B$6)</f>
        <v>3.4500000000000003E-2</v>
      </c>
      <c r="N98" s="101">
        <f>IF(INDEX('Pace of change parameters'!$E$28:$I$28,1,$B$6)=1,(1+L98)*D98,D98)</f>
        <v>44972.395563415928</v>
      </c>
      <c r="O98" s="87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1">
        <v>4.0401507505110956E-2</v>
      </c>
      <c r="Q98" s="51">
        <v>3.4499999999999975E-2</v>
      </c>
      <c r="R98" s="9">
        <f>IF(INDEX('Pace of change parameters'!$E$29:$I$29,1,$B$6)=1,D98*(1+P98),D98)</f>
        <v>44972.395563415928</v>
      </c>
      <c r="S98" s="96">
        <f>IF(P98&lt;INDEX('Pace of change parameters'!$E$22:$I$22,1,$B$6),INDEX('Pace of change parameters'!$E$22:$I$22,1,$B$6),P98)</f>
        <v>4.0401507505110956E-2</v>
      </c>
      <c r="T98" s="125">
        <v>3.4499999999999975E-2</v>
      </c>
      <c r="U98" s="110">
        <f t="shared" si="11"/>
        <v>44972.395563415928</v>
      </c>
      <c r="V98" s="124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0.97939150514851303</v>
      </c>
      <c r="W98" s="125">
        <f>MIN(S98, S98+(INDEX('Pace of change parameters'!$E$25:$I$25,1,$B$6)-S98)*(1-V98))</f>
        <v>3.9774978194214432E-2</v>
      </c>
      <c r="X98" s="125">
        <v>3.3877024574217707E-2</v>
      </c>
      <c r="Y98" s="101">
        <f t="shared" si="12"/>
        <v>44945.313207423118</v>
      </c>
      <c r="Z98" s="90">
        <v>0</v>
      </c>
      <c r="AA98" s="92">
        <f t="shared" si="15"/>
        <v>42813.02322884601</v>
      </c>
      <c r="AB98" s="92">
        <f>IF(INDEX('Pace of change parameters'!$E$27:$I$27,1,$B$6)=1,MAX(AA98,Y98),Y98)</f>
        <v>44945.313207423118</v>
      </c>
      <c r="AC98" s="90">
        <f t="shared" si="13"/>
        <v>3.9774978194214494E-2</v>
      </c>
      <c r="AD98" s="136">
        <v>3.3877024574217707E-2</v>
      </c>
      <c r="AE98" s="50">
        <v>44945</v>
      </c>
      <c r="AF98" s="50">
        <v>134.9172437297951</v>
      </c>
      <c r="AG98" s="15">
        <f t="shared" si="14"/>
        <v>3.9767732383287901E-2</v>
      </c>
      <c r="AH98" s="15">
        <f t="shared" si="14"/>
        <v>3.3869819863969308E-2</v>
      </c>
      <c r="AI98" s="50"/>
      <c r="AJ98" s="50">
        <v>42813.02322884601</v>
      </c>
      <c r="AK98" s="50">
        <v>128.51741216543769</v>
      </c>
      <c r="AL98" s="15">
        <f t="shared" si="16"/>
        <v>4.9797388980405755E-2</v>
      </c>
      <c r="AM98" s="52">
        <f t="shared" si="16"/>
        <v>4.9797388980405533E-2</v>
      </c>
    </row>
    <row r="99" spans="1:39" x14ac:dyDescent="0.2">
      <c r="A99" s="178" t="s">
        <v>245</v>
      </c>
      <c r="B99" s="178" t="s">
        <v>246</v>
      </c>
      <c r="D99" s="61">
        <v>13273</v>
      </c>
      <c r="E99" s="66">
        <v>133.34818092081068</v>
      </c>
      <c r="F99" s="49"/>
      <c r="G99" s="81">
        <v>12978.780009335052</v>
      </c>
      <c r="H99" s="74">
        <v>129.68274684665249</v>
      </c>
      <c r="I99" s="83"/>
      <c r="J99" s="96">
        <f t="shared" si="17"/>
        <v>2.2669310247444452E-2</v>
      </c>
      <c r="K99" s="119">
        <f t="shared" si="17"/>
        <v>2.8264623963375035E-2</v>
      </c>
      <c r="L99" s="96">
        <v>4.0160042773483839E-2</v>
      </c>
      <c r="M99" s="90">
        <f>INDEX('Pace of change parameters'!$E$20:$I$20,1,$B$6)</f>
        <v>3.4500000000000003E-2</v>
      </c>
      <c r="N99" s="101">
        <f>IF(INDEX('Pace of change parameters'!$E$28:$I$28,1,$B$6)=1,(1+L99)*D99,D99)</f>
        <v>13806.04424773245</v>
      </c>
      <c r="O99" s="87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0.23371372082392439</v>
      </c>
      <c r="P99" s="51">
        <v>4.0160042773483839E-2</v>
      </c>
      <c r="Q99" s="51">
        <v>3.4499999999999975E-2</v>
      </c>
      <c r="R99" s="9">
        <f>IF(INDEX('Pace of change parameters'!$E$29:$I$29,1,$B$6)=1,D99*(1+P99),D99)</f>
        <v>13806.04424773245</v>
      </c>
      <c r="S99" s="96">
        <f>IF(P99&lt;INDEX('Pace of change parameters'!$E$22:$I$22,1,$B$6),INDEX('Pace of change parameters'!$E$22:$I$22,1,$B$6),P99)</f>
        <v>4.0160042773483839E-2</v>
      </c>
      <c r="T99" s="125">
        <v>3.4499999999999975E-2</v>
      </c>
      <c r="U99" s="110">
        <f t="shared" si="11"/>
        <v>13806.04424773245</v>
      </c>
      <c r="V99" s="124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5">
        <f>MIN(S99, S99+(INDEX('Pace of change parameters'!$E$25:$I$25,1,$B$6)-S99)*(1-V99))</f>
        <v>4.0160042773483839E-2</v>
      </c>
      <c r="X99" s="125">
        <v>3.4499999999999975E-2</v>
      </c>
      <c r="Y99" s="101">
        <f t="shared" si="12"/>
        <v>13806.04424773245</v>
      </c>
      <c r="Z99" s="90">
        <v>0</v>
      </c>
      <c r="AA99" s="92">
        <f t="shared" si="15"/>
        <v>13510.767065422577</v>
      </c>
      <c r="AB99" s="92">
        <f>IF(INDEX('Pace of change parameters'!$E$27:$I$27,1,$B$6)=1,MAX(AA99,Y99),Y99)</f>
        <v>13806.04424773245</v>
      </c>
      <c r="AC99" s="90">
        <f t="shared" si="13"/>
        <v>4.0160042773483839E-2</v>
      </c>
      <c r="AD99" s="136">
        <v>3.4499999999999975E-2</v>
      </c>
      <c r="AE99" s="50">
        <v>13806</v>
      </c>
      <c r="AF99" s="50">
        <v>137.94825104340549</v>
      </c>
      <c r="AG99" s="15">
        <f t="shared" si="14"/>
        <v>4.0156709108716937E-2</v>
      </c>
      <c r="AH99" s="15">
        <f t="shared" si="14"/>
        <v>3.449668447540799E-2</v>
      </c>
      <c r="AI99" s="50"/>
      <c r="AJ99" s="50">
        <v>13510.767065422577</v>
      </c>
      <c r="AK99" s="50">
        <v>134.99831138127541</v>
      </c>
      <c r="AL99" s="15">
        <f t="shared" si="16"/>
        <v>2.1851678231726623E-2</v>
      </c>
      <c r="AM99" s="52">
        <f t="shared" si="16"/>
        <v>2.1851678231726623E-2</v>
      </c>
    </row>
    <row r="100" spans="1:39" x14ac:dyDescent="0.2">
      <c r="A100" s="178" t="s">
        <v>247</v>
      </c>
      <c r="B100" s="178" t="s">
        <v>248</v>
      </c>
      <c r="D100" s="61">
        <v>13992</v>
      </c>
      <c r="E100" s="66">
        <v>134.25822874532838</v>
      </c>
      <c r="F100" s="49"/>
      <c r="G100" s="81">
        <v>14270.78445179238</v>
      </c>
      <c r="H100" s="74">
        <v>136.33052080931452</v>
      </c>
      <c r="I100" s="83"/>
      <c r="J100" s="96">
        <f t="shared" si="17"/>
        <v>-1.9535327769411137E-2</v>
      </c>
      <c r="K100" s="119">
        <f t="shared" si="17"/>
        <v>-1.5200499871079187E-2</v>
      </c>
      <c r="L100" s="96">
        <v>3.9073728751105596E-2</v>
      </c>
      <c r="M100" s="90">
        <f>INDEX('Pace of change parameters'!$E$20:$I$20,1,$B$6)</f>
        <v>3.4500000000000003E-2</v>
      </c>
      <c r="N100" s="101">
        <f>IF(INDEX('Pace of change parameters'!$E$28:$I$28,1,$B$6)=1,(1+L100)*D100,D100)</f>
        <v>14538.719612685469</v>
      </c>
      <c r="O100" s="87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0.70108064377504509</v>
      </c>
      <c r="P100" s="51">
        <v>3.9073728751105596E-2</v>
      </c>
      <c r="Q100" s="51">
        <v>3.4499999999999975E-2</v>
      </c>
      <c r="R100" s="9">
        <f>IF(INDEX('Pace of change parameters'!$E$29:$I$29,1,$B$6)=1,D100*(1+P100),D100)</f>
        <v>14538.719612685469</v>
      </c>
      <c r="S100" s="96">
        <f>IF(P100&lt;INDEX('Pace of change parameters'!$E$22:$I$22,1,$B$6),INDEX('Pace of change parameters'!$E$22:$I$22,1,$B$6),P100)</f>
        <v>3.9073728751105596E-2</v>
      </c>
      <c r="T100" s="125">
        <v>3.4499999999999975E-2</v>
      </c>
      <c r="U100" s="110">
        <f t="shared" si="11"/>
        <v>14538.719612685469</v>
      </c>
      <c r="V100" s="124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5">
        <f>MIN(S100, S100+(INDEX('Pace of change parameters'!$E$25:$I$25,1,$B$6)-S100)*(1-V100))</f>
        <v>3.9073728751105596E-2</v>
      </c>
      <c r="X100" s="125">
        <v>3.4499999999999975E-2</v>
      </c>
      <c r="Y100" s="101">
        <f t="shared" si="12"/>
        <v>14538.719612685469</v>
      </c>
      <c r="Z100" s="90">
        <v>0</v>
      </c>
      <c r="AA100" s="92">
        <f t="shared" si="15"/>
        <v>14855.729462271649</v>
      </c>
      <c r="AB100" s="92">
        <f>IF(INDEX('Pace of change parameters'!$E$27:$I$27,1,$B$6)=1,MAX(AA100,Y100),Y100)</f>
        <v>14538.719612685469</v>
      </c>
      <c r="AC100" s="90">
        <f t="shared" si="13"/>
        <v>3.9073728751105596E-2</v>
      </c>
      <c r="AD100" s="136">
        <v>3.4499999999999975E-2</v>
      </c>
      <c r="AE100" s="50">
        <v>14539</v>
      </c>
      <c r="AF100" s="50">
        <v>138.89281621079178</v>
      </c>
      <c r="AG100" s="15">
        <f t="shared" si="14"/>
        <v>3.9093767867352858E-2</v>
      </c>
      <c r="AH100" s="15">
        <f t="shared" si="14"/>
        <v>3.4519950909337904E-2</v>
      </c>
      <c r="AI100" s="50"/>
      <c r="AJ100" s="50">
        <v>14855.729462271649</v>
      </c>
      <c r="AK100" s="50">
        <v>141.91857087011078</v>
      </c>
      <c r="AL100" s="15">
        <f t="shared" si="16"/>
        <v>-2.1320357447006E-2</v>
      </c>
      <c r="AM100" s="52">
        <f t="shared" si="16"/>
        <v>-2.1320357447005889E-2</v>
      </c>
    </row>
    <row r="101" spans="1:39" x14ac:dyDescent="0.2">
      <c r="A101" s="178" t="s">
        <v>249</v>
      </c>
      <c r="B101" s="178" t="s">
        <v>250</v>
      </c>
      <c r="D101" s="61">
        <v>53249</v>
      </c>
      <c r="E101" s="66">
        <v>134.82216376115653</v>
      </c>
      <c r="F101" s="49"/>
      <c r="G101" s="81">
        <v>55858.019109287583</v>
      </c>
      <c r="H101" s="74">
        <v>140.73628942920917</v>
      </c>
      <c r="I101" s="83"/>
      <c r="J101" s="96">
        <f t="shared" si="17"/>
        <v>-4.6708049280855701E-2</v>
      </c>
      <c r="K101" s="119">
        <f t="shared" si="17"/>
        <v>-4.2022748304924251E-2</v>
      </c>
      <c r="L101" s="96">
        <v>3.9584427552277868E-2</v>
      </c>
      <c r="M101" s="90">
        <f>INDEX('Pace of change parameters'!$E$20:$I$20,1,$B$6)</f>
        <v>3.4500000000000003E-2</v>
      </c>
      <c r="N101" s="101">
        <f>IF(INDEX('Pace of change parameters'!$E$28:$I$28,1,$B$6)=1,(1+L101)*D101,D101)</f>
        <v>55356.831182731243</v>
      </c>
      <c r="O101" s="87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0.98949191725725005</v>
      </c>
      <c r="P101" s="51">
        <v>3.9584427552277868E-2</v>
      </c>
      <c r="Q101" s="51">
        <v>3.4499999999999975E-2</v>
      </c>
      <c r="R101" s="9">
        <f>IF(INDEX('Pace of change parameters'!$E$29:$I$29,1,$B$6)=1,D101*(1+P101),D101)</f>
        <v>55356.831182731243</v>
      </c>
      <c r="S101" s="96">
        <f>IF(P101&lt;INDEX('Pace of change parameters'!$E$22:$I$22,1,$B$6),INDEX('Pace of change parameters'!$E$22:$I$22,1,$B$6),P101)</f>
        <v>3.9584427552277868E-2</v>
      </c>
      <c r="T101" s="125">
        <v>3.4499999999999975E-2</v>
      </c>
      <c r="U101" s="110">
        <f t="shared" si="11"/>
        <v>55356.831182731243</v>
      </c>
      <c r="V101" s="124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5">
        <f>MIN(S101, S101+(INDEX('Pace of change parameters'!$E$25:$I$25,1,$B$6)-S101)*(1-V101))</f>
        <v>3.9584427552277868E-2</v>
      </c>
      <c r="X101" s="125">
        <v>3.4499999999999975E-2</v>
      </c>
      <c r="Y101" s="101">
        <f t="shared" si="12"/>
        <v>55356.831182731243</v>
      </c>
      <c r="Z101" s="90">
        <v>0</v>
      </c>
      <c r="AA101" s="92">
        <f t="shared" si="15"/>
        <v>58147.58277578454</v>
      </c>
      <c r="AB101" s="92">
        <f>IF(INDEX('Pace of change parameters'!$E$27:$I$27,1,$B$6)=1,MAX(AA101,Y101),Y101)</f>
        <v>55356.831182731243</v>
      </c>
      <c r="AC101" s="90">
        <f t="shared" si="13"/>
        <v>3.9584427552277868E-2</v>
      </c>
      <c r="AD101" s="136">
        <v>3.4499999999999975E-2</v>
      </c>
      <c r="AE101" s="50">
        <v>55357</v>
      </c>
      <c r="AF101" s="50">
        <v>139.47395375210067</v>
      </c>
      <c r="AG101" s="15">
        <f t="shared" si="14"/>
        <v>3.9587597889162218E-2</v>
      </c>
      <c r="AH101" s="15">
        <f t="shared" si="14"/>
        <v>3.4503154831315275E-2</v>
      </c>
      <c r="AI101" s="50"/>
      <c r="AJ101" s="50">
        <v>58147.58277578454</v>
      </c>
      <c r="AK101" s="50">
        <v>146.50492748642841</v>
      </c>
      <c r="AL101" s="15">
        <f t="shared" si="16"/>
        <v>-4.7991380596936417E-2</v>
      </c>
      <c r="AM101" s="52">
        <f t="shared" si="16"/>
        <v>-4.7991380596936306E-2</v>
      </c>
    </row>
    <row r="102" spans="1:39" x14ac:dyDescent="0.2">
      <c r="A102" s="178" t="s">
        <v>251</v>
      </c>
      <c r="B102" s="178" t="s">
        <v>252</v>
      </c>
      <c r="D102" s="61">
        <v>38157</v>
      </c>
      <c r="E102" s="66">
        <v>151.13617272690081</v>
      </c>
      <c r="F102" s="49"/>
      <c r="G102" s="81">
        <v>36328.45862003931</v>
      </c>
      <c r="H102" s="74">
        <v>142.93527236984562</v>
      </c>
      <c r="I102" s="83"/>
      <c r="J102" s="96">
        <f t="shared" si="17"/>
        <v>5.0333580047682958E-2</v>
      </c>
      <c r="K102" s="119">
        <f t="shared" si="17"/>
        <v>5.737492377553477E-2</v>
      </c>
      <c r="L102" s="96">
        <v>4.1435196803030649E-2</v>
      </c>
      <c r="M102" s="90">
        <f>INDEX('Pace of change parameters'!$E$20:$I$20,1,$B$6)</f>
        <v>3.4500000000000003E-2</v>
      </c>
      <c r="N102" s="101">
        <f>IF(INDEX('Pace of change parameters'!$E$28:$I$28,1,$B$6)=1,(1+L102)*D102,D102)</f>
        <v>39738.042804413242</v>
      </c>
      <c r="O102" s="87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1">
        <v>4.1435196803030649E-2</v>
      </c>
      <c r="Q102" s="51">
        <v>3.4499999999999975E-2</v>
      </c>
      <c r="R102" s="9">
        <f>IF(INDEX('Pace of change parameters'!$E$29:$I$29,1,$B$6)=1,D102*(1+P102),D102)</f>
        <v>39738.042804413242</v>
      </c>
      <c r="S102" s="96">
        <f>IF(P102&lt;INDEX('Pace of change parameters'!$E$22:$I$22,1,$B$6),INDEX('Pace of change parameters'!$E$22:$I$22,1,$B$6),P102)</f>
        <v>4.1435196803030649E-2</v>
      </c>
      <c r="T102" s="125">
        <v>3.4499999999999975E-2</v>
      </c>
      <c r="U102" s="110">
        <f t="shared" si="11"/>
        <v>39738.042804413242</v>
      </c>
      <c r="V102" s="124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0.99332839904634096</v>
      </c>
      <c r="W102" s="125">
        <f>MIN(S102, S102+(INDEX('Pace of change parameters'!$E$25:$I$25,1,$B$6)-S102)*(1-V102))</f>
        <v>4.1225473714061094E-2</v>
      </c>
      <c r="X102" s="125">
        <v>3.4291673513431098E-2</v>
      </c>
      <c r="Y102" s="101">
        <f t="shared" si="12"/>
        <v>39730.040400507431</v>
      </c>
      <c r="Z102" s="90">
        <v>0</v>
      </c>
      <c r="AA102" s="92">
        <f t="shared" si="15"/>
        <v>37817.525368961142</v>
      </c>
      <c r="AB102" s="92">
        <f>IF(INDEX('Pace of change parameters'!$E$27:$I$27,1,$B$6)=1,MAX(AA102,Y102),Y102)</f>
        <v>39730.040400507431</v>
      </c>
      <c r="AC102" s="90">
        <f t="shared" si="13"/>
        <v>4.1225473714061156E-2</v>
      </c>
      <c r="AD102" s="136">
        <v>3.4291673513431098E-2</v>
      </c>
      <c r="AE102" s="50">
        <v>39730</v>
      </c>
      <c r="AF102" s="50">
        <v>156.31872606126612</v>
      </c>
      <c r="AG102" s="15">
        <f t="shared" si="14"/>
        <v>4.1224414917315322E-2</v>
      </c>
      <c r="AH102" s="15">
        <f t="shared" si="14"/>
        <v>3.429062176749742E-2</v>
      </c>
      <c r="AI102" s="50"/>
      <c r="AJ102" s="50">
        <v>37817.525368961142</v>
      </c>
      <c r="AK102" s="50">
        <v>148.79404451209712</v>
      </c>
      <c r="AL102" s="15">
        <f t="shared" si="16"/>
        <v>5.0571120462803432E-2</v>
      </c>
      <c r="AM102" s="52">
        <f t="shared" si="16"/>
        <v>5.0571120462803432E-2</v>
      </c>
    </row>
    <row r="103" spans="1:39" x14ac:dyDescent="0.2">
      <c r="A103" s="178" t="s">
        <v>253</v>
      </c>
      <c r="B103" s="178" t="s">
        <v>254</v>
      </c>
      <c r="D103" s="61">
        <v>31686</v>
      </c>
      <c r="E103" s="66">
        <v>132.38170459331587</v>
      </c>
      <c r="F103" s="49"/>
      <c r="G103" s="81">
        <v>31950.346202704932</v>
      </c>
      <c r="H103" s="74">
        <v>132.79706580518302</v>
      </c>
      <c r="I103" s="83"/>
      <c r="J103" s="96">
        <f t="shared" si="17"/>
        <v>-8.2736569121292236E-3</v>
      </c>
      <c r="K103" s="119">
        <f t="shared" si="17"/>
        <v>-3.1277890768798278E-3</v>
      </c>
      <c r="L103" s="96">
        <v>3.9867811708006462E-2</v>
      </c>
      <c r="M103" s="90">
        <f>INDEX('Pace of change parameters'!$E$20:$I$20,1,$B$6)</f>
        <v>3.4500000000000003E-2</v>
      </c>
      <c r="N103" s="101">
        <f>IF(INDEX('Pace of change parameters'!$E$28:$I$28,1,$B$6)=1,(1+L103)*D103,D103)</f>
        <v>32949.251481779895</v>
      </c>
      <c r="O103" s="87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0.57126654921376163</v>
      </c>
      <c r="P103" s="51">
        <v>3.9867811708006462E-2</v>
      </c>
      <c r="Q103" s="51">
        <v>3.4499999999999975E-2</v>
      </c>
      <c r="R103" s="9">
        <f>IF(INDEX('Pace of change parameters'!$E$29:$I$29,1,$B$6)=1,D103*(1+P103),D103)</f>
        <v>32949.251481779895</v>
      </c>
      <c r="S103" s="96">
        <f>IF(P103&lt;INDEX('Pace of change parameters'!$E$22:$I$22,1,$B$6),INDEX('Pace of change parameters'!$E$22:$I$22,1,$B$6),P103)</f>
        <v>3.9867811708006462E-2</v>
      </c>
      <c r="T103" s="125">
        <v>3.4499999999999975E-2</v>
      </c>
      <c r="U103" s="110">
        <f t="shared" si="11"/>
        <v>32949.251481779895</v>
      </c>
      <c r="V103" s="124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5">
        <f>MIN(S103, S103+(INDEX('Pace of change parameters'!$E$25:$I$25,1,$B$6)-S103)*(1-V103))</f>
        <v>3.9867811708006462E-2</v>
      </c>
      <c r="X103" s="125">
        <v>3.4499999999999975E-2</v>
      </c>
      <c r="Y103" s="101">
        <f t="shared" si="12"/>
        <v>32949.251481779895</v>
      </c>
      <c r="Z103" s="90">
        <v>0</v>
      </c>
      <c r="AA103" s="92">
        <f t="shared" si="15"/>
        <v>33259.958554954443</v>
      </c>
      <c r="AB103" s="92">
        <f>IF(INDEX('Pace of change parameters'!$E$27:$I$27,1,$B$6)=1,MAX(AA103,Y103),Y103)</f>
        <v>32949.251481779895</v>
      </c>
      <c r="AC103" s="90">
        <f t="shared" si="13"/>
        <v>3.9867811708006462E-2</v>
      </c>
      <c r="AD103" s="136">
        <v>3.4499999999999975E-2</v>
      </c>
      <c r="AE103" s="50">
        <v>32949</v>
      </c>
      <c r="AF103" s="50">
        <v>136.94782815356601</v>
      </c>
      <c r="AG103" s="15">
        <f t="shared" si="14"/>
        <v>3.9859875023669833E-2</v>
      </c>
      <c r="AH103" s="15">
        <f t="shared" si="14"/>
        <v>3.4492104284935099E-2</v>
      </c>
      <c r="AI103" s="50"/>
      <c r="AJ103" s="50">
        <v>33259.958554954443</v>
      </c>
      <c r="AK103" s="50">
        <v>138.24028312175267</v>
      </c>
      <c r="AL103" s="15">
        <f t="shared" si="16"/>
        <v>-9.3493368141350786E-3</v>
      </c>
      <c r="AM103" s="52">
        <f t="shared" si="16"/>
        <v>-9.3493368141350786E-3</v>
      </c>
    </row>
    <row r="104" spans="1:39" x14ac:dyDescent="0.2">
      <c r="A104" s="178" t="s">
        <v>255</v>
      </c>
      <c r="B104" s="178" t="s">
        <v>256</v>
      </c>
      <c r="D104" s="61">
        <v>27431</v>
      </c>
      <c r="E104" s="66">
        <v>142.09380412496199</v>
      </c>
      <c r="F104" s="49"/>
      <c r="G104" s="81">
        <v>26864.706436090775</v>
      </c>
      <c r="H104" s="74">
        <v>138.48954852785533</v>
      </c>
      <c r="I104" s="83"/>
      <c r="J104" s="96">
        <f t="shared" si="17"/>
        <v>2.1079462202812316E-2</v>
      </c>
      <c r="K104" s="119">
        <f t="shared" si="17"/>
        <v>2.602547004752287E-2</v>
      </c>
      <c r="L104" s="96">
        <v>3.9511015601386035E-2</v>
      </c>
      <c r="M104" s="90">
        <f>INDEX('Pace of change parameters'!$E$20:$I$20,1,$B$6)</f>
        <v>3.4500000000000003E-2</v>
      </c>
      <c r="N104" s="101">
        <f>IF(INDEX('Pace of change parameters'!$E$28:$I$28,1,$B$6)=1,(1+L104)*D104,D104)</f>
        <v>28514.826668961621</v>
      </c>
      <c r="O104" s="87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0.25779064465029178</v>
      </c>
      <c r="P104" s="51">
        <v>3.9511015601386035E-2</v>
      </c>
      <c r="Q104" s="51">
        <v>3.4499999999999975E-2</v>
      </c>
      <c r="R104" s="9">
        <f>IF(INDEX('Pace of change parameters'!$E$29:$I$29,1,$B$6)=1,D104*(1+P104),D104)</f>
        <v>28514.826668961621</v>
      </c>
      <c r="S104" s="96">
        <f>IF(P104&lt;INDEX('Pace of change parameters'!$E$22:$I$22,1,$B$6),INDEX('Pace of change parameters'!$E$22:$I$22,1,$B$6),P104)</f>
        <v>3.9511015601386035E-2</v>
      </c>
      <c r="T104" s="125">
        <v>3.4499999999999975E-2</v>
      </c>
      <c r="U104" s="110">
        <f t="shared" si="11"/>
        <v>28514.826668961621</v>
      </c>
      <c r="V104" s="124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5">
        <f>MIN(S104, S104+(INDEX('Pace of change parameters'!$E$25:$I$25,1,$B$6)-S104)*(1-V104))</f>
        <v>3.9511015601386035E-2</v>
      </c>
      <c r="X104" s="125">
        <v>3.4499999999999975E-2</v>
      </c>
      <c r="Y104" s="101">
        <f t="shared" si="12"/>
        <v>28514.826668961621</v>
      </c>
      <c r="Z104" s="90">
        <v>0</v>
      </c>
      <c r="AA104" s="92">
        <f t="shared" si="15"/>
        <v>27965.863561746046</v>
      </c>
      <c r="AB104" s="92">
        <f>IF(INDEX('Pace of change parameters'!$E$27:$I$27,1,$B$6)=1,MAX(AA104,Y104),Y104)</f>
        <v>28514.826668961621</v>
      </c>
      <c r="AC104" s="90">
        <f t="shared" si="13"/>
        <v>3.9511015601386035E-2</v>
      </c>
      <c r="AD104" s="136">
        <v>3.4499999999999975E-2</v>
      </c>
      <c r="AE104" s="50">
        <v>28515</v>
      </c>
      <c r="AF104" s="50">
        <v>146.99693390159518</v>
      </c>
      <c r="AG104" s="15">
        <f t="shared" si="14"/>
        <v>3.9517334402683124E-2</v>
      </c>
      <c r="AH104" s="15">
        <f t="shared" si="14"/>
        <v>3.4506288341194846E-2</v>
      </c>
      <c r="AI104" s="50"/>
      <c r="AJ104" s="50">
        <v>27965.863561746046</v>
      </c>
      <c r="AK104" s="50">
        <v>144.16609494957086</v>
      </c>
      <c r="AL104" s="15">
        <f t="shared" si="16"/>
        <v>1.9635954993540983E-2</v>
      </c>
      <c r="AM104" s="52">
        <f t="shared" si="16"/>
        <v>1.9635954993540983E-2</v>
      </c>
    </row>
    <row r="105" spans="1:39" x14ac:dyDescent="0.2">
      <c r="A105" s="178" t="s">
        <v>257</v>
      </c>
      <c r="B105" s="178" t="s">
        <v>258</v>
      </c>
      <c r="D105" s="61">
        <v>35607</v>
      </c>
      <c r="E105" s="66">
        <v>119.49620418083391</v>
      </c>
      <c r="F105" s="49"/>
      <c r="G105" s="81">
        <v>37421.368606696422</v>
      </c>
      <c r="H105" s="74">
        <v>124.05498668645974</v>
      </c>
      <c r="I105" s="83"/>
      <c r="J105" s="96">
        <f t="shared" si="17"/>
        <v>-4.8484827633261562E-2</v>
      </c>
      <c r="K105" s="119">
        <f t="shared" si="17"/>
        <v>-3.6748079439545833E-2</v>
      </c>
      <c r="L105" s="96">
        <v>4.7260349344927954E-2</v>
      </c>
      <c r="M105" s="90">
        <f>INDEX('Pace of change parameters'!$E$20:$I$20,1,$B$6)</f>
        <v>3.4500000000000003E-2</v>
      </c>
      <c r="N105" s="101">
        <f>IF(INDEX('Pace of change parameters'!$E$28:$I$28,1,$B$6)=1,(1+L105)*D105,D105)</f>
        <v>37289.799259124848</v>
      </c>
      <c r="O105" s="87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0.932775047737052</v>
      </c>
      <c r="P105" s="51">
        <v>4.7260349344927954E-2</v>
      </c>
      <c r="Q105" s="51">
        <v>3.4499999999999975E-2</v>
      </c>
      <c r="R105" s="9">
        <f>IF(INDEX('Pace of change parameters'!$E$29:$I$29,1,$B$6)=1,D105*(1+P105),D105)</f>
        <v>37289.799259124848</v>
      </c>
      <c r="S105" s="96">
        <f>IF(P105&lt;INDEX('Pace of change parameters'!$E$22:$I$22,1,$B$6),INDEX('Pace of change parameters'!$E$22:$I$22,1,$B$6),P105)</f>
        <v>4.7260349344927954E-2</v>
      </c>
      <c r="T105" s="125">
        <v>3.4499999999999975E-2</v>
      </c>
      <c r="U105" s="110">
        <f t="shared" si="11"/>
        <v>37289.799259124848</v>
      </c>
      <c r="V105" s="124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5">
        <f>MIN(S105, S105+(INDEX('Pace of change parameters'!$E$25:$I$25,1,$B$6)-S105)*(1-V105))</f>
        <v>4.7260349344927954E-2</v>
      </c>
      <c r="X105" s="125">
        <v>3.4499999999999975E-2</v>
      </c>
      <c r="Y105" s="101">
        <f t="shared" si="12"/>
        <v>37289.799259124848</v>
      </c>
      <c r="Z105" s="90">
        <v>0</v>
      </c>
      <c r="AA105" s="92">
        <f t="shared" si="15"/>
        <v>38955.232629780548</v>
      </c>
      <c r="AB105" s="92">
        <f>IF(INDEX('Pace of change parameters'!$E$27:$I$27,1,$B$6)=1,MAX(AA105,Y105),Y105)</f>
        <v>37289.799259124848</v>
      </c>
      <c r="AC105" s="90">
        <f t="shared" si="13"/>
        <v>4.7260349344927954E-2</v>
      </c>
      <c r="AD105" s="136">
        <v>3.4499999999999975E-2</v>
      </c>
      <c r="AE105" s="50">
        <v>37290</v>
      </c>
      <c r="AF105" s="50">
        <v>123.61948869797018</v>
      </c>
      <c r="AG105" s="15">
        <f t="shared" ref="AG105:AH136" si="18">AE105/D105 - 1</f>
        <v>4.726598702502316E-2</v>
      </c>
      <c r="AH105" s="15">
        <f t="shared" si="18"/>
        <v>3.4505568987752033E-2</v>
      </c>
      <c r="AI105" s="50"/>
      <c r="AJ105" s="50">
        <v>38955.232629780548</v>
      </c>
      <c r="AK105" s="50">
        <v>129.13987502826376</v>
      </c>
      <c r="AL105" s="15">
        <f t="shared" si="16"/>
        <v>-4.2747341431803143E-2</v>
      </c>
      <c r="AM105" s="52">
        <f t="shared" si="16"/>
        <v>-4.2747341431803143E-2</v>
      </c>
    </row>
    <row r="106" spans="1:39" x14ac:dyDescent="0.2">
      <c r="A106" s="178" t="s">
        <v>259</v>
      </c>
      <c r="B106" s="178" t="s">
        <v>260</v>
      </c>
      <c r="D106" s="61">
        <v>87804</v>
      </c>
      <c r="E106" s="66">
        <v>128.85653233578086</v>
      </c>
      <c r="F106" s="49"/>
      <c r="G106" s="81">
        <v>89653.247612744715</v>
      </c>
      <c r="H106" s="74">
        <v>130.5838122745308</v>
      </c>
      <c r="I106" s="83"/>
      <c r="J106" s="96">
        <f t="shared" si="17"/>
        <v>-2.0626666205473154E-2</v>
      </c>
      <c r="K106" s="119">
        <f t="shared" si="17"/>
        <v>-1.3227366460389578E-2</v>
      </c>
      <c r="L106" s="96">
        <v>4.2315789262539649E-2</v>
      </c>
      <c r="M106" s="90">
        <f>INDEX('Pace of change parameters'!$E$20:$I$20,1,$B$6)</f>
        <v>3.4500000000000003E-2</v>
      </c>
      <c r="N106" s="101">
        <f>IF(INDEX('Pace of change parameters'!$E$28:$I$28,1,$B$6)=1,(1+L106)*D106,D106)</f>
        <v>91519.495560408031</v>
      </c>
      <c r="O106" s="87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0.67986415548806001</v>
      </c>
      <c r="P106" s="51">
        <v>4.2315789262539649E-2</v>
      </c>
      <c r="Q106" s="51">
        <v>3.4499999999999975E-2</v>
      </c>
      <c r="R106" s="9">
        <f>IF(INDEX('Pace of change parameters'!$E$29:$I$29,1,$B$6)=1,D106*(1+P106),D106)</f>
        <v>91519.495560408031</v>
      </c>
      <c r="S106" s="96">
        <f>IF(P106&lt;INDEX('Pace of change parameters'!$E$22:$I$22,1,$B$6),INDEX('Pace of change parameters'!$E$22:$I$22,1,$B$6),P106)</f>
        <v>4.2315789262539649E-2</v>
      </c>
      <c r="T106" s="125">
        <v>3.4499999999999975E-2</v>
      </c>
      <c r="U106" s="110">
        <f t="shared" si="11"/>
        <v>91519.495560408031</v>
      </c>
      <c r="V106" s="124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5">
        <f>MIN(S106, S106+(INDEX('Pace of change parameters'!$E$25:$I$25,1,$B$6)-S106)*(1-V106))</f>
        <v>4.2315789262539649E-2</v>
      </c>
      <c r="X106" s="125">
        <v>3.4499999999999975E-2</v>
      </c>
      <c r="Y106" s="101">
        <f t="shared" si="12"/>
        <v>91519.495560408031</v>
      </c>
      <c r="Z106" s="90">
        <v>0</v>
      </c>
      <c r="AA106" s="92">
        <f t="shared" si="15"/>
        <v>93328.043489698117</v>
      </c>
      <c r="AB106" s="92">
        <f>IF(INDEX('Pace of change parameters'!$E$27:$I$27,1,$B$6)=1,MAX(AA106,Y106),Y106)</f>
        <v>91519.495560408031</v>
      </c>
      <c r="AC106" s="90">
        <f t="shared" si="13"/>
        <v>4.2315789262539649E-2</v>
      </c>
      <c r="AD106" s="136">
        <v>3.4499999999999975E-2</v>
      </c>
      <c r="AE106" s="50">
        <v>91519</v>
      </c>
      <c r="AF106" s="50">
        <v>133.30136089631063</v>
      </c>
      <c r="AG106" s="15">
        <f t="shared" si="18"/>
        <v>4.2310145323675385E-2</v>
      </c>
      <c r="AH106" s="15">
        <f t="shared" si="18"/>
        <v>3.4494398382126423E-2</v>
      </c>
      <c r="AI106" s="50"/>
      <c r="AJ106" s="50">
        <v>93328.043489698117</v>
      </c>
      <c r="AK106" s="50">
        <v>135.93631056902743</v>
      </c>
      <c r="AL106" s="15">
        <f t="shared" si="16"/>
        <v>-1.938370742656581E-2</v>
      </c>
      <c r="AM106" s="52">
        <f t="shared" si="16"/>
        <v>-1.9383707426565699E-2</v>
      </c>
    </row>
    <row r="107" spans="1:39" x14ac:dyDescent="0.2">
      <c r="A107" s="178" t="s">
        <v>261</v>
      </c>
      <c r="B107" s="178" t="s">
        <v>262</v>
      </c>
      <c r="D107" s="61">
        <v>17973</v>
      </c>
      <c r="E107" s="66">
        <v>133.89646516653877</v>
      </c>
      <c r="F107" s="49"/>
      <c r="G107" s="81">
        <v>17686.060022948197</v>
      </c>
      <c r="H107" s="74">
        <v>130.97928671093933</v>
      </c>
      <c r="I107" s="83"/>
      <c r="J107" s="96">
        <f t="shared" si="17"/>
        <v>1.622407572288509E-2</v>
      </c>
      <c r="K107" s="119">
        <f t="shared" si="17"/>
        <v>2.2272059413771306E-2</v>
      </c>
      <c r="L107" s="96">
        <v>4.0656751525268708E-2</v>
      </c>
      <c r="M107" s="90">
        <f>INDEX('Pace of change parameters'!$E$20:$I$20,1,$B$6)</f>
        <v>3.4500000000000003E-2</v>
      </c>
      <c r="N107" s="101">
        <f>IF(INDEX('Pace of change parameters'!$E$28:$I$28,1,$B$6)=1,(1+L107)*D107,D107)</f>
        <v>18703.723795163656</v>
      </c>
      <c r="O107" s="87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0.29814989877665266</v>
      </c>
      <c r="P107" s="51">
        <v>4.0656751525268708E-2</v>
      </c>
      <c r="Q107" s="51">
        <v>3.4499999999999975E-2</v>
      </c>
      <c r="R107" s="9">
        <f>IF(INDEX('Pace of change parameters'!$E$29:$I$29,1,$B$6)=1,D107*(1+P107),D107)</f>
        <v>18703.723795163656</v>
      </c>
      <c r="S107" s="96">
        <f>IF(P107&lt;INDEX('Pace of change parameters'!$E$22:$I$22,1,$B$6),INDEX('Pace of change parameters'!$E$22:$I$22,1,$B$6),P107)</f>
        <v>4.0656751525268708E-2</v>
      </c>
      <c r="T107" s="125">
        <v>3.4499999999999975E-2</v>
      </c>
      <c r="U107" s="110">
        <f t="shared" si="11"/>
        <v>18703.723795163656</v>
      </c>
      <c r="V107" s="124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5">
        <f>MIN(S107, S107+(INDEX('Pace of change parameters'!$E$25:$I$25,1,$B$6)-S107)*(1-V107))</f>
        <v>4.0656751525268708E-2</v>
      </c>
      <c r="X107" s="125">
        <v>3.4499999999999975E-2</v>
      </c>
      <c r="Y107" s="101">
        <f t="shared" si="12"/>
        <v>18703.723795163656</v>
      </c>
      <c r="Z107" s="90">
        <v>0</v>
      </c>
      <c r="AA107" s="92">
        <f t="shared" si="15"/>
        <v>18410.993722311941</v>
      </c>
      <c r="AB107" s="92">
        <f>IF(INDEX('Pace of change parameters'!$E$27:$I$27,1,$B$6)=1,MAX(AA107,Y107),Y107)</f>
        <v>18703.723795163656</v>
      </c>
      <c r="AC107" s="90">
        <f t="shared" si="13"/>
        <v>4.0656751525268708E-2</v>
      </c>
      <c r="AD107" s="136">
        <v>3.4499999999999975E-2</v>
      </c>
      <c r="AE107" s="50">
        <v>18704</v>
      </c>
      <c r="AF107" s="50">
        <v>138.51793873042794</v>
      </c>
      <c r="AG107" s="15">
        <f t="shared" si="18"/>
        <v>4.0672119290046105E-2</v>
      </c>
      <c r="AH107" s="15">
        <f t="shared" si="18"/>
        <v>3.451527684574085E-2</v>
      </c>
      <c r="AI107" s="50"/>
      <c r="AJ107" s="50">
        <v>18410.993722311941</v>
      </c>
      <c r="AK107" s="50">
        <v>136.34799510230425</v>
      </c>
      <c r="AL107" s="15">
        <f t="shared" si="16"/>
        <v>1.5914745401980568E-2</v>
      </c>
      <c r="AM107" s="52">
        <f t="shared" si="16"/>
        <v>1.591474540198079E-2</v>
      </c>
    </row>
    <row r="108" spans="1:39" x14ac:dyDescent="0.2">
      <c r="A108" s="178" t="s">
        <v>263</v>
      </c>
      <c r="B108" s="178" t="s">
        <v>264</v>
      </c>
      <c r="D108" s="61">
        <v>40420</v>
      </c>
      <c r="E108" s="66">
        <v>136.78623323860216</v>
      </c>
      <c r="F108" s="49"/>
      <c r="G108" s="81">
        <v>38675.237929048701</v>
      </c>
      <c r="H108" s="74">
        <v>130.35388439474067</v>
      </c>
      <c r="I108" s="83"/>
      <c r="J108" s="96">
        <f t="shared" si="17"/>
        <v>4.5113156747791372E-2</v>
      </c>
      <c r="K108" s="119">
        <f t="shared" si="17"/>
        <v>4.9345279381034057E-2</v>
      </c>
      <c r="L108" s="96">
        <v>3.8689145295724092E-2</v>
      </c>
      <c r="M108" s="90">
        <f>INDEX('Pace of change parameters'!$E$20:$I$20,1,$B$6)</f>
        <v>3.4500000000000003E-2</v>
      </c>
      <c r="N108" s="101">
        <f>IF(INDEX('Pace of change parameters'!$E$28:$I$28,1,$B$6)=1,(1+L108)*D108,D108)</f>
        <v>41983.815252853165</v>
      </c>
      <c r="O108" s="87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7.0400066555478006E-3</v>
      </c>
      <c r="P108" s="51">
        <v>3.8689145295724092E-2</v>
      </c>
      <c r="Q108" s="51">
        <v>3.4499999999999975E-2</v>
      </c>
      <c r="R108" s="9">
        <f>IF(INDEX('Pace of change parameters'!$E$29:$I$29,1,$B$6)=1,D108*(1+P108),D108)</f>
        <v>41983.815252853165</v>
      </c>
      <c r="S108" s="96">
        <f>IF(P108&lt;INDEX('Pace of change parameters'!$E$22:$I$22,1,$B$6),INDEX('Pace of change parameters'!$E$22:$I$22,1,$B$6),P108)</f>
        <v>3.8689145295724092E-2</v>
      </c>
      <c r="T108" s="125">
        <v>3.4499999999999975E-2</v>
      </c>
      <c r="U108" s="110">
        <f t="shared" si="11"/>
        <v>41983.815252853165</v>
      </c>
      <c r="V108" s="124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5">
        <f>MIN(S108, S108+(INDEX('Pace of change parameters'!$E$25:$I$25,1,$B$6)-S108)*(1-V108))</f>
        <v>3.8689145295724092E-2</v>
      </c>
      <c r="X108" s="125">
        <v>3.4499999999999975E-2</v>
      </c>
      <c r="Y108" s="101">
        <f t="shared" si="12"/>
        <v>41983.815252853165</v>
      </c>
      <c r="Z108" s="90">
        <v>0</v>
      </c>
      <c r="AA108" s="92">
        <f t="shared" si="15"/>
        <v>40260.49678655</v>
      </c>
      <c r="AB108" s="92">
        <f>IF(INDEX('Pace of change parameters'!$E$27:$I$27,1,$B$6)=1,MAX(AA108,Y108),Y108)</f>
        <v>41983.815252853165</v>
      </c>
      <c r="AC108" s="90">
        <f t="shared" si="13"/>
        <v>3.8689145295724092E-2</v>
      </c>
      <c r="AD108" s="136">
        <v>3.4499999999999975E-2</v>
      </c>
      <c r="AE108" s="50">
        <v>41984</v>
      </c>
      <c r="AF108" s="50">
        <v>141.50598097079134</v>
      </c>
      <c r="AG108" s="15">
        <f t="shared" si="18"/>
        <v>3.869371598218696E-2</v>
      </c>
      <c r="AH108" s="15">
        <f t="shared" si="18"/>
        <v>3.4504552252391685E-2</v>
      </c>
      <c r="AI108" s="50"/>
      <c r="AJ108" s="50">
        <v>40260.49678655</v>
      </c>
      <c r="AK108" s="50">
        <v>135.69695817816668</v>
      </c>
      <c r="AL108" s="15">
        <f t="shared" si="16"/>
        <v>4.2808791520570155E-2</v>
      </c>
      <c r="AM108" s="52">
        <f t="shared" si="16"/>
        <v>4.2808791520570155E-2</v>
      </c>
    </row>
    <row r="109" spans="1:39" x14ac:dyDescent="0.2">
      <c r="A109" s="178" t="s">
        <v>265</v>
      </c>
      <c r="B109" s="178" t="s">
        <v>266</v>
      </c>
      <c r="D109" s="61">
        <v>50032</v>
      </c>
      <c r="E109" s="66">
        <v>138.06298758116799</v>
      </c>
      <c r="F109" s="49"/>
      <c r="G109" s="81">
        <v>52418.804898180562</v>
      </c>
      <c r="H109" s="74">
        <v>144.1385172929825</v>
      </c>
      <c r="I109" s="83"/>
      <c r="J109" s="96">
        <f t="shared" si="17"/>
        <v>-4.5533371140695444E-2</v>
      </c>
      <c r="K109" s="119">
        <f t="shared" si="17"/>
        <v>-4.2150632779613728E-2</v>
      </c>
      <c r="L109" s="96">
        <v>3.8166385737048891E-2</v>
      </c>
      <c r="M109" s="90">
        <f>INDEX('Pace of change parameters'!$E$20:$I$20,1,$B$6)</f>
        <v>3.4500000000000003E-2</v>
      </c>
      <c r="N109" s="101">
        <f>IF(INDEX('Pace of change parameters'!$E$28:$I$28,1,$B$6)=1,(1+L109)*D109,D109)</f>
        <v>51941.540611196033</v>
      </c>
      <c r="O109" s="87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0.99086701913563158</v>
      </c>
      <c r="P109" s="51">
        <v>3.8166385737048891E-2</v>
      </c>
      <c r="Q109" s="51">
        <v>3.4499999999999975E-2</v>
      </c>
      <c r="R109" s="9">
        <f>IF(INDEX('Pace of change parameters'!$E$29:$I$29,1,$B$6)=1,D109*(1+P109),D109)</f>
        <v>51941.540611196033</v>
      </c>
      <c r="S109" s="96">
        <f>IF(P109&lt;INDEX('Pace of change parameters'!$E$22:$I$22,1,$B$6),INDEX('Pace of change parameters'!$E$22:$I$22,1,$B$6),P109)</f>
        <v>3.8166385737048891E-2</v>
      </c>
      <c r="T109" s="125">
        <v>3.4499999999999975E-2</v>
      </c>
      <c r="U109" s="110">
        <f t="shared" si="11"/>
        <v>51941.540611196033</v>
      </c>
      <c r="V109" s="124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5">
        <f>MIN(S109, S109+(INDEX('Pace of change parameters'!$E$25:$I$25,1,$B$6)-S109)*(1-V109))</f>
        <v>3.8166385737048891E-2</v>
      </c>
      <c r="X109" s="125">
        <v>3.4499999999999975E-2</v>
      </c>
      <c r="Y109" s="101">
        <f t="shared" si="12"/>
        <v>51941.540611196033</v>
      </c>
      <c r="Z109" s="90">
        <v>0</v>
      </c>
      <c r="AA109" s="92">
        <f t="shared" si="15"/>
        <v>54567.398655170982</v>
      </c>
      <c r="AB109" s="92">
        <f>IF(INDEX('Pace of change parameters'!$E$27:$I$27,1,$B$6)=1,MAX(AA109,Y109),Y109)</f>
        <v>51941.540611196033</v>
      </c>
      <c r="AC109" s="90">
        <f t="shared" si="13"/>
        <v>3.8166385737048891E-2</v>
      </c>
      <c r="AD109" s="136">
        <v>3.4499999999999975E-2</v>
      </c>
      <c r="AE109" s="50">
        <v>51942</v>
      </c>
      <c r="AF109" s="50">
        <v>142.82742385628032</v>
      </c>
      <c r="AG109" s="15">
        <f t="shared" si="18"/>
        <v>3.8175567636712593E-2</v>
      </c>
      <c r="AH109" s="15">
        <f t="shared" si="18"/>
        <v>3.450914947289041E-2</v>
      </c>
      <c r="AI109" s="50"/>
      <c r="AJ109" s="50">
        <v>54567.398655170982</v>
      </c>
      <c r="AK109" s="50">
        <v>150.04660922676692</v>
      </c>
      <c r="AL109" s="15">
        <f t="shared" si="16"/>
        <v>-4.8112952419845478E-2</v>
      </c>
      <c r="AM109" s="52">
        <f t="shared" si="16"/>
        <v>-4.8112952419845589E-2</v>
      </c>
    </row>
    <row r="110" spans="1:39" x14ac:dyDescent="0.2">
      <c r="A110" s="178" t="s">
        <v>267</v>
      </c>
      <c r="B110" s="178" t="s">
        <v>268</v>
      </c>
      <c r="D110" s="61">
        <v>20111</v>
      </c>
      <c r="E110" s="66">
        <v>130.78219959940574</v>
      </c>
      <c r="F110" s="49"/>
      <c r="G110" s="81">
        <v>20039.549355728359</v>
      </c>
      <c r="H110" s="74">
        <v>129.54558629883221</v>
      </c>
      <c r="I110" s="83"/>
      <c r="J110" s="96">
        <f t="shared" si="17"/>
        <v>3.5654815885974855E-3</v>
      </c>
      <c r="K110" s="119">
        <f t="shared" si="17"/>
        <v>9.5457771731486396E-3</v>
      </c>
      <c r="L110" s="96">
        <v>4.0664635886464184E-2</v>
      </c>
      <c r="M110" s="90">
        <f>INDEX('Pace of change parameters'!$E$20:$I$20,1,$B$6)</f>
        <v>3.4500000000000003E-2</v>
      </c>
      <c r="N110" s="101">
        <f>IF(INDEX('Pace of change parameters'!$E$28:$I$28,1,$B$6)=1,(1+L110)*D110,D110)</f>
        <v>20928.80649231268</v>
      </c>
      <c r="O110" s="87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0.43499164329947704</v>
      </c>
      <c r="P110" s="51">
        <v>4.0664635886464184E-2</v>
      </c>
      <c r="Q110" s="51">
        <v>3.4499999999999975E-2</v>
      </c>
      <c r="R110" s="9">
        <f>IF(INDEX('Pace of change parameters'!$E$29:$I$29,1,$B$6)=1,D110*(1+P110),D110)</f>
        <v>20928.80649231268</v>
      </c>
      <c r="S110" s="96">
        <f>IF(P110&lt;INDEX('Pace of change parameters'!$E$22:$I$22,1,$B$6),INDEX('Pace of change parameters'!$E$22:$I$22,1,$B$6),P110)</f>
        <v>4.0664635886464184E-2</v>
      </c>
      <c r="T110" s="125">
        <v>3.4499999999999975E-2</v>
      </c>
      <c r="U110" s="110">
        <f t="shared" si="11"/>
        <v>20928.80649231268</v>
      </c>
      <c r="V110" s="124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5">
        <f>MIN(S110, S110+(INDEX('Pace of change parameters'!$E$25:$I$25,1,$B$6)-S110)*(1-V110))</f>
        <v>4.0664635886464184E-2</v>
      </c>
      <c r="X110" s="125">
        <v>3.4499999999999975E-2</v>
      </c>
      <c r="Y110" s="101">
        <f t="shared" si="12"/>
        <v>20928.80649231268</v>
      </c>
      <c r="Z110" s="90">
        <v>0</v>
      </c>
      <c r="AA110" s="92">
        <f t="shared" si="15"/>
        <v>20860.950200754374</v>
      </c>
      <c r="AB110" s="92">
        <f>IF(INDEX('Pace of change parameters'!$E$27:$I$27,1,$B$6)=1,MAX(AA110,Y110),Y110)</f>
        <v>20928.80649231268</v>
      </c>
      <c r="AC110" s="90">
        <f t="shared" si="13"/>
        <v>4.0664635886464184E-2</v>
      </c>
      <c r="AD110" s="136">
        <v>3.4499999999999975E-2</v>
      </c>
      <c r="AE110" s="50">
        <v>20929</v>
      </c>
      <c r="AF110" s="50">
        <v>135.29543641525245</v>
      </c>
      <c r="AG110" s="15">
        <f t="shared" si="18"/>
        <v>4.0674257868827945E-2</v>
      </c>
      <c r="AH110" s="15">
        <f t="shared" si="18"/>
        <v>3.4509564984157137E-2</v>
      </c>
      <c r="AI110" s="50"/>
      <c r="AJ110" s="50">
        <v>20860.950200754374</v>
      </c>
      <c r="AK110" s="50">
        <v>134.85552876142728</v>
      </c>
      <c r="AL110" s="15">
        <f t="shared" si="16"/>
        <v>3.2620661374842541E-3</v>
      </c>
      <c r="AM110" s="52">
        <f t="shared" si="16"/>
        <v>3.2620661374842541E-3</v>
      </c>
    </row>
    <row r="111" spans="1:39" x14ac:dyDescent="0.2">
      <c r="A111" s="178" t="s">
        <v>269</v>
      </c>
      <c r="B111" s="178" t="s">
        <v>270</v>
      </c>
      <c r="D111" s="61">
        <v>13002</v>
      </c>
      <c r="E111" s="66">
        <v>133.72310176982566</v>
      </c>
      <c r="F111" s="49"/>
      <c r="G111" s="81">
        <v>12691.271518986048</v>
      </c>
      <c r="H111" s="74">
        <v>129.67875657164501</v>
      </c>
      <c r="I111" s="83"/>
      <c r="J111" s="96">
        <f t="shared" si="17"/>
        <v>2.4483636690705524E-2</v>
      </c>
      <c r="K111" s="119">
        <f t="shared" si="17"/>
        <v>3.118741500228861E-2</v>
      </c>
      <c r="L111" s="96">
        <v>4.1269321065716902E-2</v>
      </c>
      <c r="M111" s="90">
        <f>INDEX('Pace of change parameters'!$E$20:$I$20,1,$B$6)</f>
        <v>3.4500000000000003E-2</v>
      </c>
      <c r="N111" s="101">
        <f>IF(INDEX('Pace of change parameters'!$E$28:$I$28,1,$B$6)=1,(1+L111)*D111,D111)</f>
        <v>13538.583712496451</v>
      </c>
      <c r="O111" s="87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0.20228586019044509</v>
      </c>
      <c r="P111" s="51">
        <v>4.1269321065716902E-2</v>
      </c>
      <c r="Q111" s="51">
        <v>3.4499999999999975E-2</v>
      </c>
      <c r="R111" s="9">
        <f>IF(INDEX('Pace of change parameters'!$E$29:$I$29,1,$B$6)=1,D111*(1+P111),D111)</f>
        <v>13538.583712496451</v>
      </c>
      <c r="S111" s="96">
        <f>IF(P111&lt;INDEX('Pace of change parameters'!$E$22:$I$22,1,$B$6),INDEX('Pace of change parameters'!$E$22:$I$22,1,$B$6),P111)</f>
        <v>4.1269321065716902E-2</v>
      </c>
      <c r="T111" s="125">
        <v>3.4499999999999975E-2</v>
      </c>
      <c r="U111" s="110">
        <f t="shared" si="11"/>
        <v>13538.583712496451</v>
      </c>
      <c r="V111" s="124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5">
        <f>MIN(S111, S111+(INDEX('Pace of change parameters'!$E$25:$I$25,1,$B$6)-S111)*(1-V111))</f>
        <v>4.1269321065716902E-2</v>
      </c>
      <c r="X111" s="125">
        <v>3.4499999999999975E-2</v>
      </c>
      <c r="Y111" s="101">
        <f t="shared" si="12"/>
        <v>13538.583712496451</v>
      </c>
      <c r="Z111" s="90">
        <v>0</v>
      </c>
      <c r="AA111" s="92">
        <f t="shared" si="15"/>
        <v>13211.473893056393</v>
      </c>
      <c r="AB111" s="92">
        <f>IF(INDEX('Pace of change parameters'!$E$27:$I$27,1,$B$6)=1,MAX(AA111,Y111),Y111)</f>
        <v>13538.583712496451</v>
      </c>
      <c r="AC111" s="90">
        <f t="shared" si="13"/>
        <v>4.1269321065716902E-2</v>
      </c>
      <c r="AD111" s="136">
        <v>3.4499999999999975E-2</v>
      </c>
      <c r="AE111" s="50">
        <v>13539</v>
      </c>
      <c r="AF111" s="50">
        <v>138.34080238508463</v>
      </c>
      <c r="AG111" s="15">
        <f t="shared" si="18"/>
        <v>4.1301338255653075E-2</v>
      </c>
      <c r="AH111" s="15">
        <f t="shared" si="18"/>
        <v>3.4531809045285966E-2</v>
      </c>
      <c r="AI111" s="50"/>
      <c r="AJ111" s="50">
        <v>13211.473893056393</v>
      </c>
      <c r="AK111" s="50">
        <v>134.99415754893414</v>
      </c>
      <c r="AL111" s="15">
        <f t="shared" si="16"/>
        <v>2.4791034641165055E-2</v>
      </c>
      <c r="AM111" s="52">
        <f t="shared" si="16"/>
        <v>2.4791034641164833E-2</v>
      </c>
    </row>
    <row r="112" spans="1:39" x14ac:dyDescent="0.2">
      <c r="A112" s="178" t="s">
        <v>271</v>
      </c>
      <c r="B112" s="178" t="s">
        <v>272</v>
      </c>
      <c r="D112" s="61">
        <v>16370</v>
      </c>
      <c r="E112" s="66">
        <v>128.3037518588732</v>
      </c>
      <c r="F112" s="49"/>
      <c r="G112" s="81">
        <v>15631.67718555385</v>
      </c>
      <c r="H112" s="74">
        <v>121.68149881562745</v>
      </c>
      <c r="I112" s="83"/>
      <c r="J112" s="96">
        <f t="shared" si="17"/>
        <v>4.7232475804226404E-2</v>
      </c>
      <c r="K112" s="119">
        <f t="shared" si="17"/>
        <v>5.4422842483883516E-2</v>
      </c>
      <c r="L112" s="96">
        <v>4.1602944667938013E-2</v>
      </c>
      <c r="M112" s="90">
        <f>INDEX('Pace of change parameters'!$E$20:$I$20,1,$B$6)</f>
        <v>3.4500000000000003E-2</v>
      </c>
      <c r="N112" s="101">
        <f>IF(INDEX('Pace of change parameters'!$E$28:$I$28,1,$B$6)=1,(1+L112)*D112,D112)</f>
        <v>17051.040204214147</v>
      </c>
      <c r="O112" s="87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1">
        <v>4.1602944667938013E-2</v>
      </c>
      <c r="Q112" s="51">
        <v>3.4499999999999975E-2</v>
      </c>
      <c r="R112" s="9">
        <f>IF(INDEX('Pace of change parameters'!$E$29:$I$29,1,$B$6)=1,D112*(1+P112),D112)</f>
        <v>17051.040204214147</v>
      </c>
      <c r="S112" s="96">
        <f>IF(P112&lt;INDEX('Pace of change parameters'!$E$22:$I$22,1,$B$6),INDEX('Pace of change parameters'!$E$22:$I$22,1,$B$6),P112)</f>
        <v>4.1602944667938013E-2</v>
      </c>
      <c r="T112" s="125">
        <v>3.4499999999999975E-2</v>
      </c>
      <c r="U112" s="110">
        <f t="shared" si="11"/>
        <v>17051.040204214147</v>
      </c>
      <c r="V112" s="124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5">
        <f>MIN(S112, S112+(INDEX('Pace of change parameters'!$E$25:$I$25,1,$B$6)-S112)*(1-V112))</f>
        <v>4.1602944667938013E-2</v>
      </c>
      <c r="X112" s="125">
        <v>3.4499999999999975E-2</v>
      </c>
      <c r="Y112" s="101">
        <f t="shared" si="12"/>
        <v>17051.040204214147</v>
      </c>
      <c r="Z112" s="90">
        <v>0</v>
      </c>
      <c r="AA112" s="92">
        <f t="shared" si="15"/>
        <v>16272.403811760018</v>
      </c>
      <c r="AB112" s="92">
        <f>IF(INDEX('Pace of change parameters'!$E$27:$I$27,1,$B$6)=1,MAX(AA112,Y112),Y112)</f>
        <v>17051.040204214147</v>
      </c>
      <c r="AC112" s="90">
        <f t="shared" si="13"/>
        <v>4.1602944667938013E-2</v>
      </c>
      <c r="AD112" s="136">
        <v>3.4499999999999975E-2</v>
      </c>
      <c r="AE112" s="50">
        <v>17051</v>
      </c>
      <c r="AF112" s="50">
        <v>132.72991833676684</v>
      </c>
      <c r="AG112" s="15">
        <f t="shared" si="18"/>
        <v>4.1600488698839255E-2</v>
      </c>
      <c r="AH112" s="15">
        <f t="shared" si="18"/>
        <v>3.4497560778753877E-2</v>
      </c>
      <c r="AI112" s="50"/>
      <c r="AJ112" s="50">
        <v>16272.403811760018</v>
      </c>
      <c r="AK112" s="50">
        <v>126.66910029193598</v>
      </c>
      <c r="AL112" s="15">
        <f t="shared" si="16"/>
        <v>4.7847644223116825E-2</v>
      </c>
      <c r="AM112" s="52">
        <f t="shared" si="16"/>
        <v>4.7847644223116825E-2</v>
      </c>
    </row>
    <row r="113" spans="1:39" x14ac:dyDescent="0.2">
      <c r="A113" s="178" t="s">
        <v>273</v>
      </c>
      <c r="B113" s="178" t="s">
        <v>274</v>
      </c>
      <c r="D113" s="61">
        <v>23748</v>
      </c>
      <c r="E113" s="66">
        <v>140.57172340604413</v>
      </c>
      <c r="F113" s="49"/>
      <c r="G113" s="81">
        <v>22085.690288241876</v>
      </c>
      <c r="H113" s="74">
        <v>129.62281366037053</v>
      </c>
      <c r="I113" s="83"/>
      <c r="J113" s="96">
        <f t="shared" si="17"/>
        <v>7.5266368859800314E-2</v>
      </c>
      <c r="K113" s="119">
        <f t="shared" si="17"/>
        <v>8.4467459365303199E-2</v>
      </c>
      <c r="L113" s="96">
        <v>4.3352251315212254E-2</v>
      </c>
      <c r="M113" s="90">
        <f>INDEX('Pace of change parameters'!$E$20:$I$20,1,$B$6)</f>
        <v>3.4500000000000003E-2</v>
      </c>
      <c r="N113" s="101">
        <f>IF(INDEX('Pace of change parameters'!$E$28:$I$28,1,$B$6)=1,(1+L113)*D113,D113)</f>
        <v>24777.529264233661</v>
      </c>
      <c r="O113" s="87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1">
        <v>4.3352251315212254E-2</v>
      </c>
      <c r="Q113" s="51">
        <v>3.4499999999999975E-2</v>
      </c>
      <c r="R113" s="9">
        <f>IF(INDEX('Pace of change parameters'!$E$29:$I$29,1,$B$6)=1,D113*(1+P113),D113)</f>
        <v>24777.529264233661</v>
      </c>
      <c r="S113" s="96">
        <f>IF(P113&lt;INDEX('Pace of change parameters'!$E$22:$I$22,1,$B$6),INDEX('Pace of change parameters'!$E$22:$I$22,1,$B$6),P113)</f>
        <v>4.3352251315212254E-2</v>
      </c>
      <c r="T113" s="125">
        <v>3.4499999999999975E-2</v>
      </c>
      <c r="U113" s="110">
        <f t="shared" si="11"/>
        <v>24777.529264233661</v>
      </c>
      <c r="V113" s="124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0.49467262280399382</v>
      </c>
      <c r="W113" s="125">
        <f>MIN(S113, S113+(INDEX('Pace of change parameters'!$E$25:$I$25,1,$B$6)-S113)*(1-V113))</f>
        <v>2.6498445634513999E-2</v>
      </c>
      <c r="X113" s="125">
        <v>1.7789189288944351E-2</v>
      </c>
      <c r="Y113" s="101">
        <f t="shared" si="12"/>
        <v>24377.285086928441</v>
      </c>
      <c r="Z113" s="90">
        <v>0</v>
      </c>
      <c r="AA113" s="92">
        <f t="shared" si="15"/>
        <v>22990.96037908646</v>
      </c>
      <c r="AB113" s="92">
        <f>IF(INDEX('Pace of change parameters'!$E$27:$I$27,1,$B$6)=1,MAX(AA113,Y113),Y113)</f>
        <v>24377.285086928441</v>
      </c>
      <c r="AC113" s="90">
        <f t="shared" si="13"/>
        <v>2.649844563451409E-2</v>
      </c>
      <c r="AD113" s="136">
        <v>1.7789189288944351E-2</v>
      </c>
      <c r="AE113" s="50">
        <v>24377</v>
      </c>
      <c r="AF113" s="50">
        <v>143.07070720271284</v>
      </c>
      <c r="AG113" s="15">
        <f t="shared" si="18"/>
        <v>2.6486440963449542E-2</v>
      </c>
      <c r="AH113" s="15">
        <f t="shared" si="18"/>
        <v>1.7777286470696207E-2</v>
      </c>
      <c r="AI113" s="50"/>
      <c r="AJ113" s="50">
        <v>22990.96037908646</v>
      </c>
      <c r="AK113" s="50">
        <v>134.93592159434922</v>
      </c>
      <c r="AL113" s="15">
        <f t="shared" si="16"/>
        <v>6.0286286351671547E-2</v>
      </c>
      <c r="AM113" s="52">
        <f t="shared" si="16"/>
        <v>6.0286286351671325E-2</v>
      </c>
    </row>
    <row r="114" spans="1:39" x14ac:dyDescent="0.2">
      <c r="A114" s="178" t="s">
        <v>275</v>
      </c>
      <c r="B114" s="178" t="s">
        <v>276</v>
      </c>
      <c r="D114" s="61">
        <v>19071</v>
      </c>
      <c r="E114" s="66">
        <v>139.9445309564496</v>
      </c>
      <c r="F114" s="49"/>
      <c r="G114" s="81">
        <v>17719.457670365406</v>
      </c>
      <c r="H114" s="74">
        <v>129.0372681487874</v>
      </c>
      <c r="I114" s="83"/>
      <c r="J114" s="96">
        <f t="shared" si="17"/>
        <v>7.627447491775996E-2</v>
      </c>
      <c r="K114" s="119">
        <f t="shared" si="17"/>
        <v>8.452800469307431E-2</v>
      </c>
      <c r="L114" s="96">
        <v>4.2433177596927774E-2</v>
      </c>
      <c r="M114" s="90">
        <f>INDEX('Pace of change parameters'!$E$20:$I$20,1,$B$6)</f>
        <v>3.4500000000000003E-2</v>
      </c>
      <c r="N114" s="101">
        <f>IF(INDEX('Pace of change parameters'!$E$28:$I$28,1,$B$6)=1,(1+L114)*D114,D114)</f>
        <v>19880.24312995101</v>
      </c>
      <c r="O114" s="87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1">
        <v>4.2433177596927774E-2</v>
      </c>
      <c r="Q114" s="51">
        <v>3.4499999999999975E-2</v>
      </c>
      <c r="R114" s="9">
        <f>IF(INDEX('Pace of change parameters'!$E$29:$I$29,1,$B$6)=1,D114*(1+P114),D114)</f>
        <v>19880.24312995101</v>
      </c>
      <c r="S114" s="96">
        <f>IF(P114&lt;INDEX('Pace of change parameters'!$E$22:$I$22,1,$B$6),INDEX('Pace of change parameters'!$E$22:$I$22,1,$B$6),P114)</f>
        <v>4.2433177596927774E-2</v>
      </c>
      <c r="T114" s="125">
        <v>3.4499999999999975E-2</v>
      </c>
      <c r="U114" s="110">
        <f t="shared" si="11"/>
        <v>19880.24312995101</v>
      </c>
      <c r="V114" s="124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0.47451050164480091</v>
      </c>
      <c r="W114" s="125">
        <f>MIN(S114, S114+(INDEX('Pace of change parameters'!$E$25:$I$25,1,$B$6)-S114)*(1-V114))</f>
        <v>2.5389883371453117E-2</v>
      </c>
      <c r="X114" s="125">
        <v>1.7586409512696077E-2</v>
      </c>
      <c r="Y114" s="101">
        <f t="shared" si="12"/>
        <v>19555.210465776985</v>
      </c>
      <c r="Z114" s="90">
        <v>0</v>
      </c>
      <c r="AA114" s="92">
        <f t="shared" si="15"/>
        <v>18445.760305493292</v>
      </c>
      <c r="AB114" s="92">
        <f>IF(INDEX('Pace of change parameters'!$E$27:$I$27,1,$B$6)=1,MAX(AA114,Y114),Y114)</f>
        <v>19555.210465776985</v>
      </c>
      <c r="AC114" s="90">
        <f t="shared" si="13"/>
        <v>2.5389883371453204E-2</v>
      </c>
      <c r="AD114" s="136">
        <v>1.7586409512696077E-2</v>
      </c>
      <c r="AE114" s="50">
        <v>19555</v>
      </c>
      <c r="AF114" s="50">
        <v>142.40412012550621</v>
      </c>
      <c r="AG114" s="15">
        <f t="shared" si="18"/>
        <v>2.5378847464736953E-2</v>
      </c>
      <c r="AH114" s="15">
        <f t="shared" si="18"/>
        <v>1.7575457591994192E-2</v>
      </c>
      <c r="AI114" s="50"/>
      <c r="AJ114" s="50">
        <v>18445.760305493292</v>
      </c>
      <c r="AK114" s="50">
        <v>134.32637516490723</v>
      </c>
      <c r="AL114" s="15">
        <f t="shared" si="16"/>
        <v>6.0135211351324269E-2</v>
      </c>
      <c r="AM114" s="52">
        <f t="shared" si="16"/>
        <v>6.0135211351324269E-2</v>
      </c>
    </row>
    <row r="115" spans="1:39" x14ac:dyDescent="0.2">
      <c r="A115" s="178" t="s">
        <v>277</v>
      </c>
      <c r="B115" s="178" t="s">
        <v>278</v>
      </c>
      <c r="D115" s="61">
        <v>72679</v>
      </c>
      <c r="E115" s="66">
        <v>129.98505555430836</v>
      </c>
      <c r="F115" s="49"/>
      <c r="G115" s="81">
        <v>73631.920398723843</v>
      </c>
      <c r="H115" s="74">
        <v>130.8008351777865</v>
      </c>
      <c r="I115" s="83"/>
      <c r="J115" s="96">
        <f t="shared" si="17"/>
        <v>-1.2941675207758907E-2</v>
      </c>
      <c r="K115" s="119">
        <f t="shared" si="17"/>
        <v>-6.2368074513385885E-3</v>
      </c>
      <c r="L115" s="96">
        <v>4.152712850882101E-2</v>
      </c>
      <c r="M115" s="90">
        <f>INDEX('Pace of change parameters'!$E$20:$I$20,1,$B$6)</f>
        <v>3.4500000000000003E-2</v>
      </c>
      <c r="N115" s="101">
        <f>IF(INDEX('Pace of change parameters'!$E$28:$I$28,1,$B$6)=1,(1+L115)*D115,D115)</f>
        <v>75697.150172892609</v>
      </c>
      <c r="O115" s="87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0.60469685431546871</v>
      </c>
      <c r="P115" s="51">
        <v>4.152712850882101E-2</v>
      </c>
      <c r="Q115" s="51">
        <v>3.4499999999999975E-2</v>
      </c>
      <c r="R115" s="9">
        <f>IF(INDEX('Pace of change parameters'!$E$29:$I$29,1,$B$6)=1,D115*(1+P115),D115)</f>
        <v>75697.150172892609</v>
      </c>
      <c r="S115" s="96">
        <f>IF(P115&lt;INDEX('Pace of change parameters'!$E$22:$I$22,1,$B$6),INDEX('Pace of change parameters'!$E$22:$I$22,1,$B$6),P115)</f>
        <v>4.152712850882101E-2</v>
      </c>
      <c r="T115" s="125">
        <v>3.4499999999999975E-2</v>
      </c>
      <c r="U115" s="110">
        <f t="shared" si="11"/>
        <v>75697.150172892609</v>
      </c>
      <c r="V115" s="124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5">
        <f>MIN(S115, S115+(INDEX('Pace of change parameters'!$E$25:$I$25,1,$B$6)-S115)*(1-V115))</f>
        <v>4.152712850882101E-2</v>
      </c>
      <c r="X115" s="125">
        <v>3.4499999999999975E-2</v>
      </c>
      <c r="Y115" s="101">
        <f t="shared" si="12"/>
        <v>75697.150172892609</v>
      </c>
      <c r="Z115" s="90">
        <v>0</v>
      </c>
      <c r="AA115" s="92">
        <f t="shared" si="15"/>
        <v>76650.018289189189</v>
      </c>
      <c r="AB115" s="92">
        <f>IF(INDEX('Pace of change parameters'!$E$27:$I$27,1,$B$6)=1,MAX(AA115,Y115),Y115)</f>
        <v>75697.150172892609</v>
      </c>
      <c r="AC115" s="90">
        <f t="shared" si="13"/>
        <v>4.152712850882101E-2</v>
      </c>
      <c r="AD115" s="136">
        <v>3.4499999999999975E-2</v>
      </c>
      <c r="AE115" s="50">
        <v>75697</v>
      </c>
      <c r="AF115" s="50">
        <v>134.46927320157889</v>
      </c>
      <c r="AG115" s="15">
        <f t="shared" si="18"/>
        <v>4.152506226007513E-2</v>
      </c>
      <c r="AH115" s="15">
        <f t="shared" si="18"/>
        <v>3.4497947692125219E-2</v>
      </c>
      <c r="AI115" s="50"/>
      <c r="AJ115" s="50">
        <v>76650.018289189189</v>
      </c>
      <c r="AK115" s="50">
        <v>136.16222902142752</v>
      </c>
      <c r="AL115" s="15">
        <f t="shared" si="16"/>
        <v>-1.2433373278445847E-2</v>
      </c>
      <c r="AM115" s="52">
        <f t="shared" si="16"/>
        <v>-1.2433373278445847E-2</v>
      </c>
    </row>
    <row r="116" spans="1:39" x14ac:dyDescent="0.2">
      <c r="A116" s="178" t="s">
        <v>279</v>
      </c>
      <c r="B116" s="178" t="s">
        <v>280</v>
      </c>
      <c r="D116" s="61">
        <v>48490</v>
      </c>
      <c r="E116" s="66">
        <v>124.69540394019515</v>
      </c>
      <c r="F116" s="49"/>
      <c r="G116" s="81">
        <v>48797.534806470481</v>
      </c>
      <c r="H116" s="74">
        <v>124.69563050912912</v>
      </c>
      <c r="I116" s="83"/>
      <c r="J116" s="96">
        <f t="shared" si="17"/>
        <v>-6.3022611222094405E-3</v>
      </c>
      <c r="K116" s="119">
        <f t="shared" si="17"/>
        <v>-1.8169757275421361E-6</v>
      </c>
      <c r="L116" s="96">
        <v>4.1059146926203383E-2</v>
      </c>
      <c r="M116" s="90">
        <f>INDEX('Pace of change parameters'!$E$20:$I$20,1,$B$6)</f>
        <v>3.4500000000000003E-2</v>
      </c>
      <c r="N116" s="101">
        <f>IF(INDEX('Pace of change parameters'!$E$28:$I$28,1,$B$6)=1,(1+L116)*D116,D116)</f>
        <v>50480.9580344516</v>
      </c>
      <c r="O116" s="87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0.53765394597556504</v>
      </c>
      <c r="P116" s="51">
        <v>4.1059146926203383E-2</v>
      </c>
      <c r="Q116" s="51">
        <v>3.4499999999999975E-2</v>
      </c>
      <c r="R116" s="9">
        <f>IF(INDEX('Pace of change parameters'!$E$29:$I$29,1,$B$6)=1,D116*(1+P116),D116)</f>
        <v>50480.9580344516</v>
      </c>
      <c r="S116" s="96">
        <f>IF(P116&lt;INDEX('Pace of change parameters'!$E$22:$I$22,1,$B$6),INDEX('Pace of change parameters'!$E$22:$I$22,1,$B$6),P116)</f>
        <v>4.1059146926203383E-2</v>
      </c>
      <c r="T116" s="125">
        <v>3.4499999999999975E-2</v>
      </c>
      <c r="U116" s="110">
        <f t="shared" si="11"/>
        <v>50480.9580344516</v>
      </c>
      <c r="V116" s="124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5">
        <f>MIN(S116, S116+(INDEX('Pace of change parameters'!$E$25:$I$25,1,$B$6)-S116)*(1-V116))</f>
        <v>4.1059146926203383E-2</v>
      </c>
      <c r="X116" s="125">
        <v>3.4499999999999975E-2</v>
      </c>
      <c r="Y116" s="101">
        <f t="shared" si="12"/>
        <v>50480.9580344516</v>
      </c>
      <c r="Z116" s="90">
        <v>0</v>
      </c>
      <c r="AA116" s="92">
        <f t="shared" si="15"/>
        <v>50797.696367676625</v>
      </c>
      <c r="AB116" s="92">
        <f>IF(INDEX('Pace of change parameters'!$E$27:$I$27,1,$B$6)=1,MAX(AA116,Y116),Y116)</f>
        <v>50480.9580344516</v>
      </c>
      <c r="AC116" s="90">
        <f t="shared" si="13"/>
        <v>4.1059146926203383E-2</v>
      </c>
      <c r="AD116" s="136">
        <v>3.4499999999999975E-2</v>
      </c>
      <c r="AE116" s="50">
        <v>50481</v>
      </c>
      <c r="AF116" s="50">
        <v>128.9975026135269</v>
      </c>
      <c r="AG116" s="15">
        <f t="shared" si="18"/>
        <v>4.1060012373685284E-2</v>
      </c>
      <c r="AH116" s="15">
        <f t="shared" si="18"/>
        <v>3.4500859994768263E-2</v>
      </c>
      <c r="AI116" s="50"/>
      <c r="AJ116" s="50">
        <v>50797.696367676625</v>
      </c>
      <c r="AK116" s="50">
        <v>129.80677819279555</v>
      </c>
      <c r="AL116" s="15">
        <f t="shared" si="16"/>
        <v>-6.2344631808568529E-3</v>
      </c>
      <c r="AM116" s="52">
        <f t="shared" si="16"/>
        <v>-6.2344631808568529E-3</v>
      </c>
    </row>
    <row r="117" spans="1:39" x14ac:dyDescent="0.2">
      <c r="A117" s="178" t="s">
        <v>281</v>
      </c>
      <c r="B117" s="178" t="s">
        <v>282</v>
      </c>
      <c r="D117" s="61">
        <v>35470</v>
      </c>
      <c r="E117" s="66">
        <v>126.22414064997427</v>
      </c>
      <c r="F117" s="49"/>
      <c r="G117" s="81">
        <v>37014.333330635309</v>
      </c>
      <c r="H117" s="74">
        <v>130.77205460025249</v>
      </c>
      <c r="I117" s="83"/>
      <c r="J117" s="96">
        <f t="shared" si="17"/>
        <v>-4.1722575869200473E-2</v>
      </c>
      <c r="K117" s="119">
        <f t="shared" si="17"/>
        <v>-3.4777414518571304E-2</v>
      </c>
      <c r="L117" s="96">
        <v>4.1997588105806338E-2</v>
      </c>
      <c r="M117" s="90">
        <f>INDEX('Pace of change parameters'!$E$20:$I$20,1,$B$6)</f>
        <v>3.4500000000000003E-2</v>
      </c>
      <c r="N117" s="101">
        <f>IF(INDEX('Pace of change parameters'!$E$28:$I$28,1,$B$6)=1,(1+L117)*D117,D117)</f>
        <v>36959.654450112954</v>
      </c>
      <c r="O117" s="87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0.91158510235022916</v>
      </c>
      <c r="P117" s="51">
        <v>4.1997588105806338E-2</v>
      </c>
      <c r="Q117" s="51">
        <v>3.4499999999999975E-2</v>
      </c>
      <c r="R117" s="9">
        <f>IF(INDEX('Pace of change parameters'!$E$29:$I$29,1,$B$6)=1,D117*(1+P117),D117)</f>
        <v>36959.654450112954</v>
      </c>
      <c r="S117" s="96">
        <f>IF(P117&lt;INDEX('Pace of change parameters'!$E$22:$I$22,1,$B$6),INDEX('Pace of change parameters'!$E$22:$I$22,1,$B$6),P117)</f>
        <v>4.1997588105806338E-2</v>
      </c>
      <c r="T117" s="125">
        <v>3.4499999999999975E-2</v>
      </c>
      <c r="U117" s="110">
        <f t="shared" si="11"/>
        <v>36959.654450112954</v>
      </c>
      <c r="V117" s="124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5">
        <f>MIN(S117, S117+(INDEX('Pace of change parameters'!$E$25:$I$25,1,$B$6)-S117)*(1-V117))</f>
        <v>4.1997588105806338E-2</v>
      </c>
      <c r="X117" s="125">
        <v>3.4499999999999975E-2</v>
      </c>
      <c r="Y117" s="101">
        <f t="shared" si="12"/>
        <v>36959.654450112954</v>
      </c>
      <c r="Z117" s="90">
        <v>0</v>
      </c>
      <c r="AA117" s="92">
        <f t="shared" si="15"/>
        <v>38531.513389735162</v>
      </c>
      <c r="AB117" s="92">
        <f>IF(INDEX('Pace of change parameters'!$E$27:$I$27,1,$B$6)=1,MAX(AA117,Y117),Y117)</f>
        <v>36959.654450112954</v>
      </c>
      <c r="AC117" s="90">
        <f t="shared" si="13"/>
        <v>4.1997588105806338E-2</v>
      </c>
      <c r="AD117" s="136">
        <v>3.4499999999999975E-2</v>
      </c>
      <c r="AE117" s="50">
        <v>36960</v>
      </c>
      <c r="AF117" s="50">
        <v>130.58009433402304</v>
      </c>
      <c r="AG117" s="15">
        <f t="shared" si="18"/>
        <v>4.2007330138144949E-2</v>
      </c>
      <c r="AH117" s="15">
        <f t="shared" si="18"/>
        <v>3.4509671934531472E-2</v>
      </c>
      <c r="AI117" s="50"/>
      <c r="AJ117" s="50">
        <v>38531.513389735162</v>
      </c>
      <c r="AK117" s="50">
        <v>136.13226875715068</v>
      </c>
      <c r="AL117" s="15">
        <f t="shared" si="16"/>
        <v>-4.0785145754327345E-2</v>
      </c>
      <c r="AM117" s="52">
        <f t="shared" si="16"/>
        <v>-4.0785145754327234E-2</v>
      </c>
    </row>
    <row r="118" spans="1:39" x14ac:dyDescent="0.2">
      <c r="A118" s="178" t="s">
        <v>283</v>
      </c>
      <c r="B118" s="178" t="s">
        <v>284</v>
      </c>
      <c r="D118" s="61">
        <v>62870</v>
      </c>
      <c r="E118" s="66">
        <v>129.66004402714438</v>
      </c>
      <c r="F118" s="49"/>
      <c r="G118" s="81">
        <v>62878.403718100519</v>
      </c>
      <c r="H118" s="74">
        <v>128.2567075294578</v>
      </c>
      <c r="I118" s="83"/>
      <c r="J118" s="96">
        <f t="shared" si="17"/>
        <v>-1.3365030922529719E-4</v>
      </c>
      <c r="K118" s="119">
        <f t="shared" si="17"/>
        <v>1.0941622662224315E-2</v>
      </c>
      <c r="L118" s="96">
        <v>4.595890137467662E-2</v>
      </c>
      <c r="M118" s="90">
        <f>INDEX('Pace of change parameters'!$E$20:$I$20,1,$B$6)</f>
        <v>3.4500000000000003E-2</v>
      </c>
      <c r="N118" s="101">
        <f>IF(INDEX('Pace of change parameters'!$E$28:$I$28,1,$B$6)=1,(1+L118)*D118,D118)</f>
        <v>65759.436129425914</v>
      </c>
      <c r="O118" s="87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0.4199825520190934</v>
      </c>
      <c r="P118" s="51">
        <v>4.595890137467662E-2</v>
      </c>
      <c r="Q118" s="51">
        <v>3.4499999999999975E-2</v>
      </c>
      <c r="R118" s="9">
        <f>IF(INDEX('Pace of change parameters'!$E$29:$I$29,1,$B$6)=1,D118*(1+P118),D118)</f>
        <v>65759.436129425914</v>
      </c>
      <c r="S118" s="96">
        <f>IF(P118&lt;INDEX('Pace of change parameters'!$E$22:$I$22,1,$B$6),INDEX('Pace of change parameters'!$E$22:$I$22,1,$B$6),P118)</f>
        <v>4.595890137467662E-2</v>
      </c>
      <c r="T118" s="125">
        <v>3.4499999999999975E-2</v>
      </c>
      <c r="U118" s="110">
        <f t="shared" si="11"/>
        <v>65759.436129425914</v>
      </c>
      <c r="V118" s="124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5">
        <f>MIN(S118, S118+(INDEX('Pace of change parameters'!$E$25:$I$25,1,$B$6)-S118)*(1-V118))</f>
        <v>4.595890137467662E-2</v>
      </c>
      <c r="X118" s="125">
        <v>3.4499999999999975E-2</v>
      </c>
      <c r="Y118" s="101">
        <f t="shared" si="12"/>
        <v>65759.436129425914</v>
      </c>
      <c r="Z118" s="90">
        <v>0</v>
      </c>
      <c r="AA118" s="92">
        <f t="shared" si="15"/>
        <v>65455.72584401803</v>
      </c>
      <c r="AB118" s="92">
        <f>IF(INDEX('Pace of change parameters'!$E$27:$I$27,1,$B$6)=1,MAX(AA118,Y118),Y118)</f>
        <v>65759.436129425914</v>
      </c>
      <c r="AC118" s="90">
        <f t="shared" si="13"/>
        <v>4.595890137467662E-2</v>
      </c>
      <c r="AD118" s="136">
        <v>3.4499999999999975E-2</v>
      </c>
      <c r="AE118" s="50">
        <v>65759</v>
      </c>
      <c r="AF118" s="50">
        <v>134.13242594773044</v>
      </c>
      <c r="AG118" s="15">
        <f t="shared" si="18"/>
        <v>4.5951964370924081E-2</v>
      </c>
      <c r="AH118" s="15">
        <f t="shared" si="18"/>
        <v>3.4493138993919814E-2</v>
      </c>
      <c r="AI118" s="50"/>
      <c r="AJ118" s="50">
        <v>65455.72584401803</v>
      </c>
      <c r="AK118" s="50">
        <v>133.51382015583712</v>
      </c>
      <c r="AL118" s="15">
        <f t="shared" si="16"/>
        <v>4.6332716056756151E-3</v>
      </c>
      <c r="AM118" s="52">
        <f t="shared" si="16"/>
        <v>4.6332716056756151E-3</v>
      </c>
    </row>
    <row r="119" spans="1:39" x14ac:dyDescent="0.2">
      <c r="A119" s="178" t="s">
        <v>285</v>
      </c>
      <c r="B119" s="178" t="s">
        <v>286</v>
      </c>
      <c r="D119" s="61">
        <v>129404</v>
      </c>
      <c r="E119" s="66">
        <v>135.17891267541819</v>
      </c>
      <c r="F119" s="49"/>
      <c r="G119" s="81">
        <v>123990.1363781235</v>
      </c>
      <c r="H119" s="74">
        <v>128.41667656587413</v>
      </c>
      <c r="I119" s="83"/>
      <c r="J119" s="96">
        <f t="shared" si="17"/>
        <v>4.3663663739881953E-2</v>
      </c>
      <c r="K119" s="119">
        <f t="shared" si="17"/>
        <v>5.2658550979360008E-2</v>
      </c>
      <c r="L119" s="96">
        <v>4.3415909571763223E-2</v>
      </c>
      <c r="M119" s="90">
        <f>INDEX('Pace of change parameters'!$E$20:$I$20,1,$B$6)</f>
        <v>3.4500000000000003E-2</v>
      </c>
      <c r="N119" s="101">
        <f>IF(INDEX('Pace of change parameters'!$E$28:$I$28,1,$B$6)=1,(1+L119)*D119,D119)</f>
        <v>135022.19236222445</v>
      </c>
      <c r="O119" s="87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1">
        <v>4.3415909571763223E-2</v>
      </c>
      <c r="Q119" s="51">
        <v>3.4499999999999975E-2</v>
      </c>
      <c r="R119" s="9">
        <f>IF(INDEX('Pace of change parameters'!$E$29:$I$29,1,$B$6)=1,D119*(1+P119),D119)</f>
        <v>135022.19236222445</v>
      </c>
      <c r="S119" s="96">
        <f>IF(P119&lt;INDEX('Pace of change parameters'!$E$22:$I$22,1,$B$6),INDEX('Pace of change parameters'!$E$22:$I$22,1,$B$6),P119)</f>
        <v>4.3415909571763223E-2</v>
      </c>
      <c r="T119" s="125">
        <v>3.4499999999999975E-2</v>
      </c>
      <c r="U119" s="110">
        <f t="shared" si="11"/>
        <v>135022.19236222445</v>
      </c>
      <c r="V119" s="124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5">
        <f>MIN(S119, S119+(INDEX('Pace of change parameters'!$E$25:$I$25,1,$B$6)-S119)*(1-V119))</f>
        <v>4.3415909571763223E-2</v>
      </c>
      <c r="X119" s="125">
        <v>3.4499999999999975E-2</v>
      </c>
      <c r="Y119" s="101">
        <f t="shared" si="12"/>
        <v>135022.19236222445</v>
      </c>
      <c r="Z119" s="90">
        <v>0</v>
      </c>
      <c r="AA119" s="92">
        <f t="shared" si="15"/>
        <v>129072.36657142716</v>
      </c>
      <c r="AB119" s="92">
        <f>IF(INDEX('Pace of change parameters'!$E$27:$I$27,1,$B$6)=1,MAX(AA119,Y119),Y119)</f>
        <v>135022.19236222445</v>
      </c>
      <c r="AC119" s="90">
        <f t="shared" si="13"/>
        <v>4.3415909571763223E-2</v>
      </c>
      <c r="AD119" s="136">
        <v>3.4499999999999975E-2</v>
      </c>
      <c r="AE119" s="50">
        <v>135022</v>
      </c>
      <c r="AF119" s="50">
        <v>139.84238593302103</v>
      </c>
      <c r="AG119" s="15">
        <f t="shared" si="18"/>
        <v>4.3414423047201112E-2</v>
      </c>
      <c r="AH119" s="15">
        <f t="shared" si="18"/>
        <v>3.4498526177677125E-2</v>
      </c>
      <c r="AI119" s="50"/>
      <c r="AJ119" s="50">
        <v>129072.36657142716</v>
      </c>
      <c r="AK119" s="50">
        <v>133.68034616114321</v>
      </c>
      <c r="AL119" s="15">
        <f t="shared" si="16"/>
        <v>4.609533075602501E-2</v>
      </c>
      <c r="AM119" s="52">
        <f t="shared" si="16"/>
        <v>4.6095330756025232E-2</v>
      </c>
    </row>
    <row r="120" spans="1:39" x14ac:dyDescent="0.2">
      <c r="A120" s="178" t="s">
        <v>287</v>
      </c>
      <c r="B120" s="178" t="s">
        <v>288</v>
      </c>
      <c r="D120" s="61">
        <v>24350</v>
      </c>
      <c r="E120" s="66">
        <v>130.59348850905153</v>
      </c>
      <c r="F120" s="49"/>
      <c r="G120" s="81">
        <v>24226.591108291763</v>
      </c>
      <c r="H120" s="74">
        <v>129.2649182413501</v>
      </c>
      <c r="I120" s="83"/>
      <c r="J120" s="96">
        <f t="shared" si="17"/>
        <v>5.0939437231019014E-3</v>
      </c>
      <c r="K120" s="119">
        <f t="shared" si="17"/>
        <v>1.0277887347755588E-2</v>
      </c>
      <c r="L120" s="96">
        <v>3.9835610380696718E-2</v>
      </c>
      <c r="M120" s="90">
        <f>INDEX('Pace of change parameters'!$E$20:$I$20,1,$B$6)</f>
        <v>3.4500000000000003E-2</v>
      </c>
      <c r="N120" s="101">
        <f>IF(INDEX('Pace of change parameters'!$E$28:$I$28,1,$B$6)=1,(1+L120)*D120,D120)</f>
        <v>25319.997112769965</v>
      </c>
      <c r="O120" s="87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0.42711949088434853</v>
      </c>
      <c r="P120" s="51">
        <v>3.9835610380696718E-2</v>
      </c>
      <c r="Q120" s="51">
        <v>3.4499999999999975E-2</v>
      </c>
      <c r="R120" s="9">
        <f>IF(INDEX('Pace of change parameters'!$E$29:$I$29,1,$B$6)=1,D120*(1+P120),D120)</f>
        <v>25319.997112769965</v>
      </c>
      <c r="S120" s="96">
        <f>IF(P120&lt;INDEX('Pace of change parameters'!$E$22:$I$22,1,$B$6),INDEX('Pace of change parameters'!$E$22:$I$22,1,$B$6),P120)</f>
        <v>3.9835610380696718E-2</v>
      </c>
      <c r="T120" s="125">
        <v>3.4499999999999975E-2</v>
      </c>
      <c r="U120" s="110">
        <f t="shared" si="11"/>
        <v>25319.997112769965</v>
      </c>
      <c r="V120" s="124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5">
        <f>MIN(S120, S120+(INDEX('Pace of change parameters'!$E$25:$I$25,1,$B$6)-S120)*(1-V120))</f>
        <v>3.9835610380696718E-2</v>
      </c>
      <c r="X120" s="125">
        <v>3.4499999999999975E-2</v>
      </c>
      <c r="Y120" s="101">
        <f t="shared" si="12"/>
        <v>25319.997112769965</v>
      </c>
      <c r="Z120" s="90">
        <v>0</v>
      </c>
      <c r="AA120" s="92">
        <f t="shared" si="15"/>
        <v>25219.614556833643</v>
      </c>
      <c r="AB120" s="92">
        <f>IF(INDEX('Pace of change parameters'!$E$27:$I$27,1,$B$6)=1,MAX(AA120,Y120),Y120)</f>
        <v>25319.997112769965</v>
      </c>
      <c r="AC120" s="90">
        <f t="shared" si="13"/>
        <v>3.9835610380696718E-2</v>
      </c>
      <c r="AD120" s="136">
        <v>3.4499999999999975E-2</v>
      </c>
      <c r="AE120" s="50">
        <v>25320</v>
      </c>
      <c r="AF120" s="50">
        <v>135.09897926789938</v>
      </c>
      <c r="AG120" s="15">
        <f t="shared" si="18"/>
        <v>3.9835728952771987E-2</v>
      </c>
      <c r="AH120" s="15">
        <f t="shared" si="18"/>
        <v>3.4500117963657706E-2</v>
      </c>
      <c r="AI120" s="50"/>
      <c r="AJ120" s="50">
        <v>25219.614556833643</v>
      </c>
      <c r="AK120" s="50">
        <v>134.56335640434762</v>
      </c>
      <c r="AL120" s="15">
        <f t="shared" si="16"/>
        <v>3.9804511262506725E-3</v>
      </c>
      <c r="AM120" s="52">
        <f t="shared" si="16"/>
        <v>3.9804511262506725E-3</v>
      </c>
    </row>
    <row r="121" spans="1:39" x14ac:dyDescent="0.2">
      <c r="A121" s="178" t="s">
        <v>289</v>
      </c>
      <c r="B121" s="178" t="s">
        <v>290</v>
      </c>
      <c r="D121" s="61">
        <v>74677</v>
      </c>
      <c r="E121" s="66">
        <v>122.65315349528299</v>
      </c>
      <c r="F121" s="49"/>
      <c r="G121" s="81">
        <v>77723.645289744381</v>
      </c>
      <c r="H121" s="74">
        <v>126.46622410219645</v>
      </c>
      <c r="I121" s="83"/>
      <c r="J121" s="96">
        <f t="shared" si="17"/>
        <v>-3.9198435410316312E-2</v>
      </c>
      <c r="K121" s="119">
        <f t="shared" si="17"/>
        <v>-3.0150901032928279E-2</v>
      </c>
      <c r="L121" s="96">
        <v>4.4241526927472297E-2</v>
      </c>
      <c r="M121" s="90">
        <f>INDEX('Pace of change parameters'!$E$20:$I$20,1,$B$6)</f>
        <v>3.4500000000000003E-2</v>
      </c>
      <c r="N121" s="101">
        <f>IF(INDEX('Pace of change parameters'!$E$28:$I$28,1,$B$6)=1,(1+L121)*D121,D121)</f>
        <v>77980.824506362842</v>
      </c>
      <c r="O121" s="87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0.86183764551535791</v>
      </c>
      <c r="P121" s="51">
        <v>4.4241526927472297E-2</v>
      </c>
      <c r="Q121" s="51">
        <v>3.4499999999999975E-2</v>
      </c>
      <c r="R121" s="9">
        <f>IF(INDEX('Pace of change parameters'!$E$29:$I$29,1,$B$6)=1,D121*(1+P121),D121)</f>
        <v>77980.824506362842</v>
      </c>
      <c r="S121" s="96">
        <f>IF(P121&lt;INDEX('Pace of change parameters'!$E$22:$I$22,1,$B$6),INDEX('Pace of change parameters'!$E$22:$I$22,1,$B$6),P121)</f>
        <v>4.4241526927472297E-2</v>
      </c>
      <c r="T121" s="125">
        <v>3.4499999999999975E-2</v>
      </c>
      <c r="U121" s="110">
        <f t="shared" si="11"/>
        <v>77980.824506362842</v>
      </c>
      <c r="V121" s="124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5">
        <f>MIN(S121, S121+(INDEX('Pace of change parameters'!$E$25:$I$25,1,$B$6)-S121)*(1-V121))</f>
        <v>4.4241526927472297E-2</v>
      </c>
      <c r="X121" s="125">
        <v>3.4499999999999975E-2</v>
      </c>
      <c r="Y121" s="101">
        <f t="shared" si="12"/>
        <v>77980.824506362842</v>
      </c>
      <c r="Z121" s="90">
        <v>0</v>
      </c>
      <c r="AA121" s="92">
        <f t="shared" si="15"/>
        <v>80909.458842046093</v>
      </c>
      <c r="AB121" s="92">
        <f>IF(INDEX('Pace of change parameters'!$E$27:$I$27,1,$B$6)=1,MAX(AA121,Y121),Y121)</f>
        <v>77980.824506362842</v>
      </c>
      <c r="AC121" s="90">
        <f t="shared" si="13"/>
        <v>4.4241526927472297E-2</v>
      </c>
      <c r="AD121" s="136">
        <v>3.4499999999999975E-2</v>
      </c>
      <c r="AE121" s="50">
        <v>77981</v>
      </c>
      <c r="AF121" s="50">
        <v>126.88497284126566</v>
      </c>
      <c r="AG121" s="15">
        <f t="shared" si="18"/>
        <v>4.4243876963455886E-2</v>
      </c>
      <c r="AH121" s="15">
        <f t="shared" si="18"/>
        <v>3.4502328112953284E-2</v>
      </c>
      <c r="AI121" s="50"/>
      <c r="AJ121" s="50">
        <v>80909.458842046093</v>
      </c>
      <c r="AK121" s="50">
        <v>131.64994662513331</v>
      </c>
      <c r="AL121" s="15">
        <f t="shared" si="16"/>
        <v>-3.6194270533475237E-2</v>
      </c>
      <c r="AM121" s="52">
        <f t="shared" si="16"/>
        <v>-3.6194270533475237E-2</v>
      </c>
    </row>
    <row r="122" spans="1:39" x14ac:dyDescent="0.2">
      <c r="A122" s="178" t="s">
        <v>291</v>
      </c>
      <c r="B122" s="178" t="s">
        <v>292</v>
      </c>
      <c r="D122" s="61">
        <v>34728</v>
      </c>
      <c r="E122" s="66">
        <v>144.60749293657335</v>
      </c>
      <c r="F122" s="49"/>
      <c r="G122" s="81">
        <v>34959.141320116047</v>
      </c>
      <c r="H122" s="74">
        <v>144.96901366756924</v>
      </c>
      <c r="I122" s="83"/>
      <c r="J122" s="96">
        <f t="shared" si="17"/>
        <v>-6.6117562213419134E-3</v>
      </c>
      <c r="K122" s="119">
        <f t="shared" si="17"/>
        <v>-2.4937793384239848E-3</v>
      </c>
      <c r="L122" s="96">
        <v>3.8788400947019408E-2</v>
      </c>
      <c r="M122" s="90">
        <f>INDEX('Pace of change parameters'!$E$20:$I$20,1,$B$6)</f>
        <v>3.4500000000000003E-2</v>
      </c>
      <c r="N122" s="101">
        <f>IF(INDEX('Pace of change parameters'!$E$28:$I$28,1,$B$6)=1,(1+L122)*D122,D122)</f>
        <v>36075.04358808809</v>
      </c>
      <c r="O122" s="87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0.56444924019810738</v>
      </c>
      <c r="P122" s="51">
        <v>3.8788400947019408E-2</v>
      </c>
      <c r="Q122" s="51">
        <v>3.4499999999999975E-2</v>
      </c>
      <c r="R122" s="9">
        <f>IF(INDEX('Pace of change parameters'!$E$29:$I$29,1,$B$6)=1,D122*(1+P122),D122)</f>
        <v>36075.04358808809</v>
      </c>
      <c r="S122" s="96">
        <f>IF(P122&lt;INDEX('Pace of change parameters'!$E$22:$I$22,1,$B$6),INDEX('Pace of change parameters'!$E$22:$I$22,1,$B$6),P122)</f>
        <v>3.8788400947019408E-2</v>
      </c>
      <c r="T122" s="125">
        <v>3.4499999999999975E-2</v>
      </c>
      <c r="U122" s="110">
        <f t="shared" si="11"/>
        <v>36075.04358808809</v>
      </c>
      <c r="V122" s="124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5">
        <f>MIN(S122, S122+(INDEX('Pace of change parameters'!$E$25:$I$25,1,$B$6)-S122)*(1-V122))</f>
        <v>3.8788400947019408E-2</v>
      </c>
      <c r="X122" s="125">
        <v>3.4499999999999975E-2</v>
      </c>
      <c r="Y122" s="101">
        <f t="shared" si="12"/>
        <v>36075.04358808809</v>
      </c>
      <c r="Z122" s="90">
        <v>0</v>
      </c>
      <c r="AA122" s="92">
        <f t="shared" si="15"/>
        <v>36392.081138870941</v>
      </c>
      <c r="AB122" s="92">
        <f>IF(INDEX('Pace of change parameters'!$E$27:$I$27,1,$B$6)=1,MAX(AA122,Y122),Y122)</f>
        <v>36075.04358808809</v>
      </c>
      <c r="AC122" s="90">
        <f t="shared" si="13"/>
        <v>3.8788400947019408E-2</v>
      </c>
      <c r="AD122" s="136">
        <v>3.4499999999999975E-2</v>
      </c>
      <c r="AE122" s="50">
        <v>36075</v>
      </c>
      <c r="AF122" s="50">
        <v>149.5962706912448</v>
      </c>
      <c r="AG122" s="15">
        <f t="shared" si="18"/>
        <v>3.878714581893572E-2</v>
      </c>
      <c r="AH122" s="15">
        <f t="shared" si="18"/>
        <v>3.4498750053426175E-2</v>
      </c>
      <c r="AI122" s="50"/>
      <c r="AJ122" s="50">
        <v>36392.081138870941</v>
      </c>
      <c r="AK122" s="50">
        <v>150.91114680715958</v>
      </c>
      <c r="AL122" s="15">
        <f t="shared" si="16"/>
        <v>-8.7129158033301124E-3</v>
      </c>
      <c r="AM122" s="52">
        <f t="shared" si="16"/>
        <v>-8.7129158033302234E-3</v>
      </c>
    </row>
    <row r="123" spans="1:39" x14ac:dyDescent="0.2">
      <c r="A123" s="178" t="s">
        <v>293</v>
      </c>
      <c r="B123" s="178" t="s">
        <v>294</v>
      </c>
      <c r="D123" s="61">
        <v>80631</v>
      </c>
      <c r="E123" s="66">
        <v>122.32687334517193</v>
      </c>
      <c r="F123" s="49"/>
      <c r="G123" s="81">
        <v>84108.304799386242</v>
      </c>
      <c r="H123" s="74">
        <v>126.26330113537838</v>
      </c>
      <c r="I123" s="83"/>
      <c r="J123" s="96">
        <f t="shared" si="17"/>
        <v>-4.134318017323324E-2</v>
      </c>
      <c r="K123" s="119">
        <f t="shared" si="17"/>
        <v>-3.1176341461133239E-2</v>
      </c>
      <c r="L123" s="96">
        <v>4.5471178038005489E-2</v>
      </c>
      <c r="M123" s="90">
        <f>INDEX('Pace of change parameters'!$E$20:$I$20,1,$B$6)</f>
        <v>3.4500000000000003E-2</v>
      </c>
      <c r="N123" s="101">
        <f>IF(INDEX('Pace of change parameters'!$E$28:$I$28,1,$B$6)=1,(1+L123)*D123,D123)</f>
        <v>84297.386556382422</v>
      </c>
      <c r="O123" s="87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0.87286388667885206</v>
      </c>
      <c r="P123" s="51">
        <v>4.5471178038005489E-2</v>
      </c>
      <c r="Q123" s="51">
        <v>3.4499999999999975E-2</v>
      </c>
      <c r="R123" s="9">
        <f>IF(INDEX('Pace of change parameters'!$E$29:$I$29,1,$B$6)=1,D123*(1+P123),D123)</f>
        <v>84297.386556382422</v>
      </c>
      <c r="S123" s="96">
        <f>IF(P123&lt;INDEX('Pace of change parameters'!$E$22:$I$22,1,$B$6),INDEX('Pace of change parameters'!$E$22:$I$22,1,$B$6),P123)</f>
        <v>4.5471178038005489E-2</v>
      </c>
      <c r="T123" s="125">
        <v>3.4499999999999975E-2</v>
      </c>
      <c r="U123" s="110">
        <f t="shared" si="11"/>
        <v>84297.386556382422</v>
      </c>
      <c r="V123" s="124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5">
        <f>MIN(S123, S123+(INDEX('Pace of change parameters'!$E$25:$I$25,1,$B$6)-S123)*(1-V123))</f>
        <v>4.5471178038005489E-2</v>
      </c>
      <c r="X123" s="125">
        <v>3.4499999999999975E-2</v>
      </c>
      <c r="Y123" s="101">
        <f t="shared" si="12"/>
        <v>84297.386556382422</v>
      </c>
      <c r="Z123" s="90">
        <v>0</v>
      </c>
      <c r="AA123" s="92">
        <f t="shared" si="15"/>
        <v>87555.819082743765</v>
      </c>
      <c r="AB123" s="92">
        <f>IF(INDEX('Pace of change parameters'!$E$27:$I$27,1,$B$6)=1,MAX(AA123,Y123),Y123)</f>
        <v>84297.386556382422</v>
      </c>
      <c r="AC123" s="90">
        <f t="shared" si="13"/>
        <v>4.5471178038005489E-2</v>
      </c>
      <c r="AD123" s="136">
        <v>3.4499999999999975E-2</v>
      </c>
      <c r="AE123" s="50">
        <v>84297</v>
      </c>
      <c r="AF123" s="50">
        <v>126.54657017753448</v>
      </c>
      <c r="AG123" s="15">
        <f t="shared" si="18"/>
        <v>4.5466383897012408E-2</v>
      </c>
      <c r="AH123" s="15">
        <f t="shared" si="18"/>
        <v>3.4495256168738608E-2</v>
      </c>
      <c r="AI123" s="50"/>
      <c r="AJ123" s="50">
        <v>87555.819082743765</v>
      </c>
      <c r="AK123" s="50">
        <v>131.43870605129419</v>
      </c>
      <c r="AL123" s="15">
        <f t="shared" si="16"/>
        <v>-3.7219902878917188E-2</v>
      </c>
      <c r="AM123" s="52">
        <f t="shared" si="16"/>
        <v>-3.7219902878917188E-2</v>
      </c>
    </row>
    <row r="124" spans="1:39" x14ac:dyDescent="0.2">
      <c r="A124" s="178" t="s">
        <v>295</v>
      </c>
      <c r="B124" s="178" t="s">
        <v>296</v>
      </c>
      <c r="D124" s="61">
        <v>56236</v>
      </c>
      <c r="E124" s="66">
        <v>137.74874826771691</v>
      </c>
      <c r="F124" s="49"/>
      <c r="G124" s="81">
        <v>53424.857971014462</v>
      </c>
      <c r="H124" s="74">
        <v>130.12290643503533</v>
      </c>
      <c r="I124" s="83"/>
      <c r="J124" s="96">
        <f t="shared" si="17"/>
        <v>5.2618614924736296E-2</v>
      </c>
      <c r="K124" s="119">
        <f t="shared" si="17"/>
        <v>5.8604914704151856E-2</v>
      </c>
      <c r="L124" s="96">
        <v>4.0383258222873142E-2</v>
      </c>
      <c r="M124" s="90">
        <f>INDEX('Pace of change parameters'!$E$20:$I$20,1,$B$6)</f>
        <v>3.4500000000000003E-2</v>
      </c>
      <c r="N124" s="101">
        <f>IF(INDEX('Pace of change parameters'!$E$28:$I$28,1,$B$6)=1,(1+L124)*D124,D124)</f>
        <v>58506.992909421497</v>
      </c>
      <c r="O124" s="87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1">
        <v>4.0383258222873142E-2</v>
      </c>
      <c r="Q124" s="51">
        <v>3.4499999999999975E-2</v>
      </c>
      <c r="R124" s="9">
        <f>IF(INDEX('Pace of change parameters'!$E$29:$I$29,1,$B$6)=1,D124*(1+P124),D124)</f>
        <v>58506.992909421497</v>
      </c>
      <c r="S124" s="96">
        <f>IF(P124&lt;INDEX('Pace of change parameters'!$E$22:$I$22,1,$B$6),INDEX('Pace of change parameters'!$E$22:$I$22,1,$B$6),P124)</f>
        <v>4.0383258222873142E-2</v>
      </c>
      <c r="T124" s="125">
        <v>3.4499999999999975E-2</v>
      </c>
      <c r="U124" s="110">
        <f t="shared" si="11"/>
        <v>58506.992909421497</v>
      </c>
      <c r="V124" s="124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0.9476277015052742</v>
      </c>
      <c r="W124" s="125">
        <f>MIN(S124, S124+(INDEX('Pace of change parameters'!$E$25:$I$25,1,$B$6)-S124)*(1-V124))</f>
        <v>3.8792017153982498E-2</v>
      </c>
      <c r="X124" s="125">
        <v>3.2917757232484357E-2</v>
      </c>
      <c r="Y124" s="101">
        <f t="shared" si="12"/>
        <v>58417.507876671356</v>
      </c>
      <c r="Z124" s="90">
        <v>0</v>
      </c>
      <c r="AA124" s="92">
        <f t="shared" si="15"/>
        <v>55614.688825181947</v>
      </c>
      <c r="AB124" s="92">
        <f>IF(INDEX('Pace of change parameters'!$E$27:$I$27,1,$B$6)=1,MAX(AA124,Y124),Y124)</f>
        <v>58417.507876671356</v>
      </c>
      <c r="AC124" s="90">
        <f t="shared" si="13"/>
        <v>3.8792017153982394E-2</v>
      </c>
      <c r="AD124" s="136">
        <v>3.2917757232484357E-2</v>
      </c>
      <c r="AE124" s="50">
        <v>58418</v>
      </c>
      <c r="AF124" s="50">
        <v>142.28432675003239</v>
      </c>
      <c r="AG124" s="15">
        <f t="shared" si="18"/>
        <v>3.8800768191194157E-2</v>
      </c>
      <c r="AH124" s="15">
        <f t="shared" si="18"/>
        <v>3.2926458783498536E-2</v>
      </c>
      <c r="AI124" s="50"/>
      <c r="AJ124" s="50">
        <v>55614.688825181947</v>
      </c>
      <c r="AK124" s="50">
        <v>135.45651266567776</v>
      </c>
      <c r="AL124" s="15">
        <f t="shared" si="16"/>
        <v>5.0405949112291681E-2</v>
      </c>
      <c r="AM124" s="52">
        <f t="shared" si="16"/>
        <v>5.0405949112291459E-2</v>
      </c>
    </row>
    <row r="125" spans="1:39" x14ac:dyDescent="0.2">
      <c r="A125" s="178" t="s">
        <v>297</v>
      </c>
      <c r="B125" s="178" t="s">
        <v>298</v>
      </c>
      <c r="D125" s="61">
        <v>31131</v>
      </c>
      <c r="E125" s="66">
        <v>130.91729860678615</v>
      </c>
      <c r="F125" s="49"/>
      <c r="G125" s="81">
        <v>32441.095082119697</v>
      </c>
      <c r="H125" s="74">
        <v>135.00221997926769</v>
      </c>
      <c r="I125" s="83"/>
      <c r="J125" s="96">
        <f t="shared" si="17"/>
        <v>-4.0383811915207901E-2</v>
      </c>
      <c r="K125" s="119">
        <f t="shared" si="17"/>
        <v>-3.0258179258895623E-2</v>
      </c>
      <c r="L125" s="96">
        <v>4.5415788117185718E-2</v>
      </c>
      <c r="M125" s="90">
        <f>INDEX('Pace of change parameters'!$E$20:$I$20,1,$B$6)</f>
        <v>3.4500000000000003E-2</v>
      </c>
      <c r="N125" s="101">
        <f>IF(INDEX('Pace of change parameters'!$E$28:$I$28,1,$B$6)=1,(1+L125)*D125,D125)</f>
        <v>32544.838899876107</v>
      </c>
      <c r="O125" s="87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0.86299117482683474</v>
      </c>
      <c r="P125" s="51">
        <v>4.5415788117185718E-2</v>
      </c>
      <c r="Q125" s="51">
        <v>3.4499999999999975E-2</v>
      </c>
      <c r="R125" s="9">
        <f>IF(INDEX('Pace of change parameters'!$E$29:$I$29,1,$B$6)=1,D125*(1+P125),D125)</f>
        <v>32544.838899876107</v>
      </c>
      <c r="S125" s="96">
        <f>IF(P125&lt;INDEX('Pace of change parameters'!$E$22:$I$22,1,$B$6),INDEX('Pace of change parameters'!$E$22:$I$22,1,$B$6),P125)</f>
        <v>4.5415788117185718E-2</v>
      </c>
      <c r="T125" s="125">
        <v>3.4499999999999975E-2</v>
      </c>
      <c r="U125" s="110">
        <f t="shared" si="11"/>
        <v>32544.838899876107</v>
      </c>
      <c r="V125" s="124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5">
        <f>MIN(S125, S125+(INDEX('Pace of change parameters'!$E$25:$I$25,1,$B$6)-S125)*(1-V125))</f>
        <v>4.5415788117185718E-2</v>
      </c>
      <c r="X125" s="125">
        <v>3.4499999999999975E-2</v>
      </c>
      <c r="Y125" s="101">
        <f t="shared" si="12"/>
        <v>32544.838899876107</v>
      </c>
      <c r="Z125" s="90">
        <v>0</v>
      </c>
      <c r="AA125" s="92">
        <f t="shared" si="15"/>
        <v>33770.822734224072</v>
      </c>
      <c r="AB125" s="92">
        <f>IF(INDEX('Pace of change parameters'!$E$27:$I$27,1,$B$6)=1,MAX(AA125,Y125),Y125)</f>
        <v>32544.838899876107</v>
      </c>
      <c r="AC125" s="90">
        <f t="shared" si="13"/>
        <v>4.5415788117185718E-2</v>
      </c>
      <c r="AD125" s="136">
        <v>3.4499999999999975E-2</v>
      </c>
      <c r="AE125" s="50">
        <v>32545</v>
      </c>
      <c r="AF125" s="50">
        <v>135.43461581994742</v>
      </c>
      <c r="AG125" s="15">
        <f t="shared" si="18"/>
        <v>4.542096302720755E-2</v>
      </c>
      <c r="AH125" s="15">
        <f t="shared" si="18"/>
        <v>3.4505120875806927E-2</v>
      </c>
      <c r="AI125" s="50"/>
      <c r="AJ125" s="50">
        <v>33770.822734224072</v>
      </c>
      <c r="AK125" s="50">
        <v>140.53582433348237</v>
      </c>
      <c r="AL125" s="15">
        <f t="shared" si="16"/>
        <v>-3.6298278661176853E-2</v>
      </c>
      <c r="AM125" s="52">
        <f t="shared" si="16"/>
        <v>-3.6298278661176853E-2</v>
      </c>
    </row>
    <row r="126" spans="1:39" x14ac:dyDescent="0.2">
      <c r="A126" s="178" t="s">
        <v>299</v>
      </c>
      <c r="B126" s="178" t="s">
        <v>300</v>
      </c>
      <c r="D126" s="61">
        <v>49850</v>
      </c>
      <c r="E126" s="66">
        <v>126.50448598964118</v>
      </c>
      <c r="F126" s="49"/>
      <c r="G126" s="81">
        <v>48946.304866388491</v>
      </c>
      <c r="H126" s="74">
        <v>123.3198192996802</v>
      </c>
      <c r="I126" s="83"/>
      <c r="J126" s="96">
        <f t="shared" si="17"/>
        <v>1.8462989924946882E-2</v>
      </c>
      <c r="K126" s="119">
        <f t="shared" si="17"/>
        <v>2.5824451479464994E-2</v>
      </c>
      <c r="L126" s="96">
        <v>4.1977377237547131E-2</v>
      </c>
      <c r="M126" s="90">
        <f>INDEX('Pace of change parameters'!$E$20:$I$20,1,$B$6)</f>
        <v>3.4500000000000003E-2</v>
      </c>
      <c r="N126" s="101">
        <f>IF(INDEX('Pace of change parameters'!$E$28:$I$28,1,$B$6)=1,(1+L126)*D126,D126)</f>
        <v>51942.572255291721</v>
      </c>
      <c r="O126" s="87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0.25995213462940869</v>
      </c>
      <c r="P126" s="51">
        <v>4.1977377237547131E-2</v>
      </c>
      <c r="Q126" s="51">
        <v>3.4499999999999975E-2</v>
      </c>
      <c r="R126" s="9">
        <f>IF(INDEX('Pace of change parameters'!$E$29:$I$29,1,$B$6)=1,D126*(1+P126),D126)</f>
        <v>51942.572255291721</v>
      </c>
      <c r="S126" s="96">
        <f>IF(P126&lt;INDEX('Pace of change parameters'!$E$22:$I$22,1,$B$6),INDEX('Pace of change parameters'!$E$22:$I$22,1,$B$6),P126)</f>
        <v>4.1977377237547131E-2</v>
      </c>
      <c r="T126" s="125">
        <v>3.4499999999999975E-2</v>
      </c>
      <c r="U126" s="110">
        <f t="shared" si="11"/>
        <v>51942.572255291721</v>
      </c>
      <c r="V126" s="124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5">
        <f>MIN(S126, S126+(INDEX('Pace of change parameters'!$E$25:$I$25,1,$B$6)-S126)*(1-V126))</f>
        <v>4.1977377237547131E-2</v>
      </c>
      <c r="X126" s="125">
        <v>3.4499999999999975E-2</v>
      </c>
      <c r="Y126" s="101">
        <f t="shared" si="12"/>
        <v>51942.572255291721</v>
      </c>
      <c r="Z126" s="90">
        <v>0</v>
      </c>
      <c r="AA126" s="92">
        <f t="shared" si="15"/>
        <v>50952.564361772798</v>
      </c>
      <c r="AB126" s="92">
        <f>IF(INDEX('Pace of change parameters'!$E$27:$I$27,1,$B$6)=1,MAX(AA126,Y126),Y126)</f>
        <v>51942.572255291721</v>
      </c>
      <c r="AC126" s="90">
        <f t="shared" si="13"/>
        <v>4.1977377237547131E-2</v>
      </c>
      <c r="AD126" s="136">
        <v>3.4499999999999975E-2</v>
      </c>
      <c r="AE126" s="50">
        <v>51943</v>
      </c>
      <c r="AF126" s="50">
        <v>130.86996845561728</v>
      </c>
      <c r="AG126" s="15">
        <f t="shared" si="18"/>
        <v>4.1985957873620805E-2</v>
      </c>
      <c r="AH126" s="15">
        <f t="shared" si="18"/>
        <v>3.4508519060213905E-2</v>
      </c>
      <c r="AI126" s="50"/>
      <c r="AJ126" s="50">
        <v>50952.564361772798</v>
      </c>
      <c r="AK126" s="50">
        <v>128.37457387440108</v>
      </c>
      <c r="AL126" s="15">
        <f t="shared" si="16"/>
        <v>1.9438386480313818E-2</v>
      </c>
      <c r="AM126" s="52">
        <f t="shared" si="16"/>
        <v>1.9438386480313818E-2</v>
      </c>
    </row>
    <row r="127" spans="1:39" x14ac:dyDescent="0.2">
      <c r="A127" s="178" t="s">
        <v>301</v>
      </c>
      <c r="B127" s="178" t="s">
        <v>302</v>
      </c>
      <c r="D127" s="61">
        <v>49429</v>
      </c>
      <c r="E127" s="66">
        <v>140.9866119749187</v>
      </c>
      <c r="F127" s="49"/>
      <c r="G127" s="81">
        <v>49475.81378156563</v>
      </c>
      <c r="H127" s="74">
        <v>139.93481346375196</v>
      </c>
      <c r="I127" s="83"/>
      <c r="J127" s="96">
        <f t="shared" si="17"/>
        <v>-9.4619528184647361E-4</v>
      </c>
      <c r="K127" s="119">
        <f t="shared" si="17"/>
        <v>7.5163462553169413E-3</v>
      </c>
      <c r="L127" s="96">
        <v>4.3262790531251927E-2</v>
      </c>
      <c r="M127" s="90">
        <f>INDEX('Pace of change parameters'!$E$20:$I$20,1,$B$6)</f>
        <v>3.4500000000000003E-2</v>
      </c>
      <c r="N127" s="101">
        <f>IF(INDEX('Pace of change parameters'!$E$28:$I$28,1,$B$6)=1,(1+L127)*D127,D127)</f>
        <v>51567.436473169255</v>
      </c>
      <c r="O127" s="87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0.45681348112562431</v>
      </c>
      <c r="P127" s="51">
        <v>4.3262790531251927E-2</v>
      </c>
      <c r="Q127" s="51">
        <v>3.4499999999999975E-2</v>
      </c>
      <c r="R127" s="9">
        <f>IF(INDEX('Pace of change parameters'!$E$29:$I$29,1,$B$6)=1,D127*(1+P127),D127)</f>
        <v>51567.436473169255</v>
      </c>
      <c r="S127" s="96">
        <f>IF(P127&lt;INDEX('Pace of change parameters'!$E$22:$I$22,1,$B$6),INDEX('Pace of change parameters'!$E$22:$I$22,1,$B$6),P127)</f>
        <v>4.3262790531251927E-2</v>
      </c>
      <c r="T127" s="125">
        <v>3.4499999999999975E-2</v>
      </c>
      <c r="U127" s="110">
        <f t="shared" si="11"/>
        <v>51567.436473169255</v>
      </c>
      <c r="V127" s="124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5">
        <f>MIN(S127, S127+(INDEX('Pace of change parameters'!$E$25:$I$25,1,$B$6)-S127)*(1-V127))</f>
        <v>4.3262790531251927E-2</v>
      </c>
      <c r="X127" s="125">
        <v>3.4499999999999975E-2</v>
      </c>
      <c r="Y127" s="101">
        <f t="shared" si="12"/>
        <v>51567.436473169255</v>
      </c>
      <c r="Z127" s="90">
        <v>0</v>
      </c>
      <c r="AA127" s="92">
        <f t="shared" si="15"/>
        <v>51503.777311439655</v>
      </c>
      <c r="AB127" s="92">
        <f>IF(INDEX('Pace of change parameters'!$E$27:$I$27,1,$B$6)=1,MAX(AA127,Y127),Y127)</f>
        <v>51567.436473169255</v>
      </c>
      <c r="AC127" s="90">
        <f t="shared" si="13"/>
        <v>4.3262790531251927E-2</v>
      </c>
      <c r="AD127" s="136">
        <v>3.4499999999999975E-2</v>
      </c>
      <c r="AE127" s="50">
        <v>51567</v>
      </c>
      <c r="AF127" s="50">
        <v>145.84941559008655</v>
      </c>
      <c r="AG127" s="15">
        <f t="shared" si="18"/>
        <v>4.3253960225778432E-2</v>
      </c>
      <c r="AH127" s="15">
        <f t="shared" si="18"/>
        <v>3.4491243863870702E-2</v>
      </c>
      <c r="AI127" s="50"/>
      <c r="AJ127" s="50">
        <v>51503.777311439655</v>
      </c>
      <c r="AK127" s="50">
        <v>145.67059983236243</v>
      </c>
      <c r="AL127" s="15">
        <f t="shared" si="16"/>
        <v>1.2275349859882656E-3</v>
      </c>
      <c r="AM127" s="52">
        <f t="shared" si="16"/>
        <v>1.2275349859882656E-3</v>
      </c>
    </row>
    <row r="128" spans="1:39" x14ac:dyDescent="0.2">
      <c r="A128" s="178" t="s">
        <v>303</v>
      </c>
      <c r="B128" s="178" t="s">
        <v>304</v>
      </c>
      <c r="D128" s="61">
        <v>28278</v>
      </c>
      <c r="E128" s="66">
        <v>161.86138420945778</v>
      </c>
      <c r="F128" s="49"/>
      <c r="G128" s="81">
        <v>24076.732209830272</v>
      </c>
      <c r="H128" s="74">
        <v>137.05188508723231</v>
      </c>
      <c r="I128" s="83"/>
      <c r="J128" s="96">
        <f t="shared" si="17"/>
        <v>0.17449493367934688</v>
      </c>
      <c r="K128" s="119">
        <f t="shared" si="17"/>
        <v>0.18102267696963414</v>
      </c>
      <c r="L128" s="96">
        <v>4.0249663314976925E-2</v>
      </c>
      <c r="M128" s="90">
        <f>INDEX('Pace of change parameters'!$E$20:$I$20,1,$B$6)</f>
        <v>3.4500000000000003E-2</v>
      </c>
      <c r="N128" s="101">
        <f>IF(INDEX('Pace of change parameters'!$E$28:$I$28,1,$B$6)=1,(1+L128)*D128,D128)</f>
        <v>29416.179979220917</v>
      </c>
      <c r="O128" s="87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1">
        <v>4.0249663314976925E-2</v>
      </c>
      <c r="Q128" s="51">
        <v>3.4499999999999975E-2</v>
      </c>
      <c r="R128" s="9">
        <f>IF(INDEX('Pace of change parameters'!$E$29:$I$29,1,$B$6)=1,D128*(1+P128),D128)</f>
        <v>29416.179979220917</v>
      </c>
      <c r="S128" s="96">
        <f>IF(P128&lt;INDEX('Pace of change parameters'!$E$22:$I$22,1,$B$6),INDEX('Pace of change parameters'!$E$22:$I$22,1,$B$6),P128)</f>
        <v>4.0249663314976925E-2</v>
      </c>
      <c r="T128" s="125">
        <v>3.4499999999999975E-2</v>
      </c>
      <c r="U128" s="110">
        <f t="shared" si="11"/>
        <v>29416.179979220917</v>
      </c>
      <c r="V128" s="124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0</v>
      </c>
      <c r="W128" s="125">
        <f>MIN(S128, S128+(INDEX('Pace of change parameters'!$E$25:$I$25,1,$B$6)-S128)*(1-V128))</f>
        <v>1.0000000000000002E-2</v>
      </c>
      <c r="X128" s="125">
        <v>4.417532489632281E-3</v>
      </c>
      <c r="Y128" s="101">
        <f t="shared" si="12"/>
        <v>28560.78</v>
      </c>
      <c r="Z128" s="90">
        <v>0</v>
      </c>
      <c r="AA128" s="92">
        <f t="shared" si="15"/>
        <v>25063.613093804164</v>
      </c>
      <c r="AB128" s="92">
        <f>IF(INDEX('Pace of change parameters'!$E$27:$I$27,1,$B$6)=1,MAX(AA128,Y128),Y128)</f>
        <v>28560.78</v>
      </c>
      <c r="AC128" s="90">
        <f t="shared" si="13"/>
        <v>1.0000000000000009E-2</v>
      </c>
      <c r="AD128" s="136">
        <v>4.417532489632281E-3</v>
      </c>
      <c r="AE128" s="50">
        <v>28561</v>
      </c>
      <c r="AF128" s="50">
        <v>162.5776644381275</v>
      </c>
      <c r="AG128" s="15">
        <f t="shared" si="18"/>
        <v>1.0007779899568581E-2</v>
      </c>
      <c r="AH128" s="15">
        <f t="shared" si="18"/>
        <v>4.4252693881747796E-3</v>
      </c>
      <c r="AI128" s="50"/>
      <c r="AJ128" s="50">
        <v>25063.613093804164</v>
      </c>
      <c r="AK128" s="50">
        <v>142.66950313965029</v>
      </c>
      <c r="AL128" s="15">
        <f t="shared" si="16"/>
        <v>0.139540412354211</v>
      </c>
      <c r="AM128" s="52">
        <f t="shared" si="16"/>
        <v>0.139540412354211</v>
      </c>
    </row>
    <row r="129" spans="1:39" x14ac:dyDescent="0.2">
      <c r="A129" s="178" t="s">
        <v>305</v>
      </c>
      <c r="B129" s="178" t="s">
        <v>306</v>
      </c>
      <c r="D129" s="61">
        <v>31054</v>
      </c>
      <c r="E129" s="66">
        <v>139.98468349100375</v>
      </c>
      <c r="F129" s="49"/>
      <c r="G129" s="81">
        <v>29031.411462748365</v>
      </c>
      <c r="H129" s="74">
        <v>130.09503978904326</v>
      </c>
      <c r="I129" s="83"/>
      <c r="J129" s="96">
        <f t="shared" si="17"/>
        <v>6.9668970103190508E-2</v>
      </c>
      <c r="K129" s="119">
        <f t="shared" si="17"/>
        <v>7.601860699683205E-2</v>
      </c>
      <c r="L129" s="96">
        <v>4.0640871194794315E-2</v>
      </c>
      <c r="M129" s="90">
        <f>INDEX('Pace of change parameters'!$E$20:$I$20,1,$B$6)</f>
        <v>3.4500000000000003E-2</v>
      </c>
      <c r="N129" s="101">
        <f>IF(INDEX('Pace of change parameters'!$E$28:$I$28,1,$B$6)=1,(1+L129)*D129,D129)</f>
        <v>32316.061614083144</v>
      </c>
      <c r="O129" s="87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1">
        <v>4.0640871194794315E-2</v>
      </c>
      <c r="Q129" s="51">
        <v>3.4499999999999975E-2</v>
      </c>
      <c r="R129" s="9">
        <f>IF(INDEX('Pace of change parameters'!$E$29:$I$29,1,$B$6)=1,D129*(1+P129),D129)</f>
        <v>32316.061614083144</v>
      </c>
      <c r="S129" s="96">
        <f>IF(P129&lt;INDEX('Pace of change parameters'!$E$22:$I$22,1,$B$6),INDEX('Pace of change parameters'!$E$22:$I$22,1,$B$6),P129)</f>
        <v>4.0640871194794315E-2</v>
      </c>
      <c r="T129" s="125">
        <v>3.4499999999999975E-2</v>
      </c>
      <c r="U129" s="110">
        <f t="shared" si="11"/>
        <v>32316.061614083144</v>
      </c>
      <c r="V129" s="124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0.60662059793618994</v>
      </c>
      <c r="W129" s="125">
        <f>MIN(S129, S129+(INDEX('Pace of change parameters'!$E$25:$I$25,1,$B$6)-S129)*(1-V129))</f>
        <v>2.8587383605471906E-2</v>
      </c>
      <c r="X129" s="125">
        <v>2.2517640613290979E-2</v>
      </c>
      <c r="Y129" s="101">
        <f t="shared" si="12"/>
        <v>31941.752610484327</v>
      </c>
      <c r="Z129" s="90">
        <v>0</v>
      </c>
      <c r="AA129" s="92">
        <f t="shared" si="15"/>
        <v>30221.379634412009</v>
      </c>
      <c r="AB129" s="92">
        <f>IF(INDEX('Pace of change parameters'!$E$27:$I$27,1,$B$6)=1,MAX(AA129,Y129),Y129)</f>
        <v>31941.752610484327</v>
      </c>
      <c r="AC129" s="90">
        <f t="shared" si="13"/>
        <v>2.8587383605471972E-2</v>
      </c>
      <c r="AD129" s="136">
        <v>2.2517640613290979E-2</v>
      </c>
      <c r="AE129" s="50">
        <v>31942</v>
      </c>
      <c r="AF129" s="50">
        <v>143.13791688267523</v>
      </c>
      <c r="AG129" s="15">
        <f t="shared" si="18"/>
        <v>2.8595350035422129E-2</v>
      </c>
      <c r="AH129" s="15">
        <f t="shared" si="18"/>
        <v>2.2525560032959691E-2</v>
      </c>
      <c r="AI129" s="50"/>
      <c r="AJ129" s="50">
        <v>30221.379634412009</v>
      </c>
      <c r="AK129" s="50">
        <v>135.42750379407175</v>
      </c>
      <c r="AL129" s="15">
        <f t="shared" si="16"/>
        <v>5.693387881037637E-2</v>
      </c>
      <c r="AM129" s="52">
        <f t="shared" si="16"/>
        <v>5.693387881037637E-2</v>
      </c>
    </row>
    <row r="130" spans="1:39" x14ac:dyDescent="0.2">
      <c r="A130" s="178" t="s">
        <v>307</v>
      </c>
      <c r="B130" s="178" t="s">
        <v>308</v>
      </c>
      <c r="D130" s="61">
        <v>34469</v>
      </c>
      <c r="E130" s="66">
        <v>142.08937241852564</v>
      </c>
      <c r="F130" s="49"/>
      <c r="G130" s="81">
        <v>31251.490775141003</v>
      </c>
      <c r="H130" s="74">
        <v>127.63684006400111</v>
      </c>
      <c r="I130" s="83"/>
      <c r="J130" s="96">
        <f t="shared" si="17"/>
        <v>0.10295538372903357</v>
      </c>
      <c r="K130" s="119">
        <f t="shared" si="17"/>
        <v>0.11323166843740085</v>
      </c>
      <c r="L130" s="96">
        <v>4.4138482832246417E-2</v>
      </c>
      <c r="M130" s="90">
        <f>INDEX('Pace of change parameters'!$E$20:$I$20,1,$B$6)</f>
        <v>3.4500000000000003E-2</v>
      </c>
      <c r="N130" s="101">
        <f>IF(INDEX('Pace of change parameters'!$E$28:$I$28,1,$B$6)=1,(1+L130)*D130,D130)</f>
        <v>35990.409364744701</v>
      </c>
      <c r="O130" s="87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1">
        <v>4.4138482832246417E-2</v>
      </c>
      <c r="Q130" s="51">
        <v>3.4499999999999975E-2</v>
      </c>
      <c r="R130" s="9">
        <f>IF(INDEX('Pace of change parameters'!$E$29:$I$29,1,$B$6)=1,D130*(1+P130),D130)</f>
        <v>35990.409364744701</v>
      </c>
      <c r="S130" s="96">
        <f>IF(P130&lt;INDEX('Pace of change parameters'!$E$22:$I$22,1,$B$6),INDEX('Pace of change parameters'!$E$22:$I$22,1,$B$6),P130)</f>
        <v>4.4138482832246417E-2</v>
      </c>
      <c r="T130" s="125">
        <v>3.4499999999999975E-2</v>
      </c>
      <c r="U130" s="110">
        <f t="shared" si="11"/>
        <v>35990.409364744701</v>
      </c>
      <c r="V130" s="124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0</v>
      </c>
      <c r="W130" s="125">
        <f>MIN(S130, S130+(INDEX('Pace of change parameters'!$E$25:$I$25,1,$B$6)-S130)*(1-V130))</f>
        <v>1.0000000000000002E-2</v>
      </c>
      <c r="X130" s="125">
        <v>6.7665082684920108E-4</v>
      </c>
      <c r="Y130" s="101">
        <f t="shared" si="12"/>
        <v>34813.69</v>
      </c>
      <c r="Z130" s="90">
        <v>0</v>
      </c>
      <c r="AA130" s="92">
        <f t="shared" si="15"/>
        <v>32532.45775076242</v>
      </c>
      <c r="AB130" s="92">
        <f>IF(INDEX('Pace of change parameters'!$E$27:$I$27,1,$B$6)=1,MAX(AA130,Y130),Y130)</f>
        <v>34813.69</v>
      </c>
      <c r="AC130" s="90">
        <f t="shared" si="13"/>
        <v>1.0000000000000009E-2</v>
      </c>
      <c r="AD130" s="136">
        <v>6.7665082684920108E-4</v>
      </c>
      <c r="AE130" s="50">
        <v>34814</v>
      </c>
      <c r="AF130" s="50">
        <v>142.18678340691366</v>
      </c>
      <c r="AG130" s="15">
        <f t="shared" si="18"/>
        <v>1.0008993588441761E-2</v>
      </c>
      <c r="AH130" s="15">
        <f t="shared" si="18"/>
        <v>6.8556139512732095E-4</v>
      </c>
      <c r="AI130" s="50"/>
      <c r="AJ130" s="50">
        <v>32532.45775076242</v>
      </c>
      <c r="AK130" s="50">
        <v>132.8685449503713</v>
      </c>
      <c r="AL130" s="15">
        <f t="shared" si="16"/>
        <v>7.0131259885647834E-2</v>
      </c>
      <c r="AM130" s="52">
        <f t="shared" si="16"/>
        <v>7.0131259885647834E-2</v>
      </c>
    </row>
    <row r="131" spans="1:39" x14ac:dyDescent="0.2">
      <c r="A131" s="178" t="s">
        <v>309</v>
      </c>
      <c r="B131" s="178" t="s">
        <v>310</v>
      </c>
      <c r="D131" s="61">
        <v>25621</v>
      </c>
      <c r="E131" s="66">
        <v>134.19692868396837</v>
      </c>
      <c r="F131" s="49"/>
      <c r="G131" s="81">
        <v>26234.315324893192</v>
      </c>
      <c r="H131" s="74">
        <v>136.36284819881374</v>
      </c>
      <c r="I131" s="83"/>
      <c r="J131" s="96">
        <f t="shared" si="17"/>
        <v>-2.3378362167936206E-2</v>
      </c>
      <c r="K131" s="119">
        <f t="shared" si="17"/>
        <v>-1.588350158019225E-2</v>
      </c>
      <c r="L131" s="96">
        <v>4.243903491144474E-2</v>
      </c>
      <c r="M131" s="90">
        <f>INDEX('Pace of change parameters'!$E$20:$I$20,1,$B$6)</f>
        <v>3.4500000000000003E-2</v>
      </c>
      <c r="N131" s="101">
        <f>IF(INDEX('Pace of change parameters'!$E$28:$I$28,1,$B$6)=1,(1+L131)*D131,D131)</f>
        <v>26708.330513466124</v>
      </c>
      <c r="O131" s="87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0.70842474817411027</v>
      </c>
      <c r="P131" s="51">
        <v>4.243903491144474E-2</v>
      </c>
      <c r="Q131" s="51">
        <v>3.4499999999999975E-2</v>
      </c>
      <c r="R131" s="9">
        <f>IF(INDEX('Pace of change parameters'!$E$29:$I$29,1,$B$6)=1,D131*(1+P131),D131)</f>
        <v>26708.330513466124</v>
      </c>
      <c r="S131" s="96">
        <f>IF(P131&lt;INDEX('Pace of change parameters'!$E$22:$I$22,1,$B$6),INDEX('Pace of change parameters'!$E$22:$I$22,1,$B$6),P131)</f>
        <v>4.243903491144474E-2</v>
      </c>
      <c r="T131" s="125">
        <v>3.4499999999999975E-2</v>
      </c>
      <c r="U131" s="110">
        <f t="shared" si="11"/>
        <v>26708.330513466124</v>
      </c>
      <c r="V131" s="124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5">
        <f>MIN(S131, S131+(INDEX('Pace of change parameters'!$E$25:$I$25,1,$B$6)-S131)*(1-V131))</f>
        <v>4.243903491144474E-2</v>
      </c>
      <c r="X131" s="125">
        <v>3.4499999999999975E-2</v>
      </c>
      <c r="Y131" s="101">
        <f t="shared" si="12"/>
        <v>26708.330513466124</v>
      </c>
      <c r="Z131" s="90">
        <v>0</v>
      </c>
      <c r="AA131" s="92">
        <f t="shared" si="15"/>
        <v>27309.633356951952</v>
      </c>
      <c r="AB131" s="92">
        <f>IF(INDEX('Pace of change parameters'!$E$27:$I$27,1,$B$6)=1,MAX(AA131,Y131),Y131)</f>
        <v>26708.330513466124</v>
      </c>
      <c r="AC131" s="90">
        <f t="shared" si="13"/>
        <v>4.243903491144474E-2</v>
      </c>
      <c r="AD131" s="136">
        <v>3.4499999999999975E-2</v>
      </c>
      <c r="AE131" s="50">
        <v>26708</v>
      </c>
      <c r="AF131" s="50">
        <v>138.82500475391177</v>
      </c>
      <c r="AG131" s="15">
        <f t="shared" si="18"/>
        <v>4.2426134811287541E-2</v>
      </c>
      <c r="AH131" s="15">
        <f t="shared" si="18"/>
        <v>3.4487198144768749E-2</v>
      </c>
      <c r="AI131" s="50"/>
      <c r="AJ131" s="50">
        <v>27309.633356951952</v>
      </c>
      <c r="AK131" s="50">
        <v>141.95222332658537</v>
      </c>
      <c r="AL131" s="15">
        <f t="shared" si="16"/>
        <v>-2.2030078144524068E-2</v>
      </c>
      <c r="AM131" s="52">
        <f t="shared" si="16"/>
        <v>-2.2030078144523957E-2</v>
      </c>
    </row>
    <row r="132" spans="1:39" x14ac:dyDescent="0.2">
      <c r="A132" s="178" t="s">
        <v>311</v>
      </c>
      <c r="B132" s="178" t="s">
        <v>312</v>
      </c>
      <c r="D132" s="61">
        <v>22280</v>
      </c>
      <c r="E132" s="66">
        <v>125.33709905680664</v>
      </c>
      <c r="F132" s="49"/>
      <c r="G132" s="81">
        <v>23207.489238029742</v>
      </c>
      <c r="H132" s="74">
        <v>129.21425713538633</v>
      </c>
      <c r="I132" s="83"/>
      <c r="J132" s="96">
        <f t="shared" si="17"/>
        <v>-3.9965083190036776E-2</v>
      </c>
      <c r="K132" s="119">
        <f t="shared" si="17"/>
        <v>-3.0005652352412926E-2</v>
      </c>
      <c r="L132" s="96">
        <v>4.5231933829820603E-2</v>
      </c>
      <c r="M132" s="90">
        <f>INDEX('Pace of change parameters'!$E$20:$I$20,1,$B$6)</f>
        <v>3.4500000000000003E-2</v>
      </c>
      <c r="N132" s="101">
        <f>IF(INDEX('Pace of change parameters'!$E$28:$I$28,1,$B$6)=1,(1+L132)*D132,D132)</f>
        <v>23287.767485728404</v>
      </c>
      <c r="O132" s="87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0.86027583174637556</v>
      </c>
      <c r="P132" s="51">
        <v>4.5231933829820603E-2</v>
      </c>
      <c r="Q132" s="51">
        <v>3.4499999999999975E-2</v>
      </c>
      <c r="R132" s="9">
        <f>IF(INDEX('Pace of change parameters'!$E$29:$I$29,1,$B$6)=1,D132*(1+P132),D132)</f>
        <v>23287.767485728404</v>
      </c>
      <c r="S132" s="96">
        <f>IF(P132&lt;INDEX('Pace of change parameters'!$E$22:$I$22,1,$B$6),INDEX('Pace of change parameters'!$E$22:$I$22,1,$B$6),P132)</f>
        <v>4.5231933829820603E-2</v>
      </c>
      <c r="T132" s="125">
        <v>3.4499999999999975E-2</v>
      </c>
      <c r="U132" s="110">
        <f t="shared" si="11"/>
        <v>23287.767485728404</v>
      </c>
      <c r="V132" s="124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5">
        <f>MIN(S132, S132+(INDEX('Pace of change parameters'!$E$25:$I$25,1,$B$6)-S132)*(1-V132))</f>
        <v>4.5231933829820603E-2</v>
      </c>
      <c r="X132" s="125">
        <v>3.4499999999999975E-2</v>
      </c>
      <c r="Y132" s="101">
        <f t="shared" si="12"/>
        <v>23287.767485728404</v>
      </c>
      <c r="Z132" s="90">
        <v>0</v>
      </c>
      <c r="AA132" s="92">
        <f t="shared" si="15"/>
        <v>24158.740732395341</v>
      </c>
      <c r="AB132" s="92">
        <f>IF(INDEX('Pace of change parameters'!$E$27:$I$27,1,$B$6)=1,MAX(AA132,Y132),Y132)</f>
        <v>23287.767485728404</v>
      </c>
      <c r="AC132" s="90">
        <f t="shared" si="13"/>
        <v>4.5231933829820603E-2</v>
      </c>
      <c r="AD132" s="136">
        <v>3.4499999999999975E-2</v>
      </c>
      <c r="AE132" s="50">
        <v>23288</v>
      </c>
      <c r="AF132" s="50">
        <v>129.66252356320584</v>
      </c>
      <c r="AG132" s="15">
        <f t="shared" si="18"/>
        <v>4.5242369838420116E-2</v>
      </c>
      <c r="AH132" s="15">
        <f t="shared" si="18"/>
        <v>3.4510328856732109E-2</v>
      </c>
      <c r="AI132" s="50"/>
      <c r="AJ132" s="50">
        <v>24158.740732395341</v>
      </c>
      <c r="AK132" s="50">
        <v>134.51061875092714</v>
      </c>
      <c r="AL132" s="15">
        <f t="shared" si="16"/>
        <v>-3.6042471834127232E-2</v>
      </c>
      <c r="AM132" s="52">
        <f t="shared" si="16"/>
        <v>-3.6042471834127121E-2</v>
      </c>
    </row>
    <row r="133" spans="1:39" x14ac:dyDescent="0.2">
      <c r="A133" s="178" t="s">
        <v>313</v>
      </c>
      <c r="B133" s="178" t="s">
        <v>314</v>
      </c>
      <c r="D133" s="61">
        <v>42126</v>
      </c>
      <c r="E133" s="66">
        <v>133.30098972269556</v>
      </c>
      <c r="F133" s="49"/>
      <c r="G133" s="81">
        <v>42153.322091041096</v>
      </c>
      <c r="H133" s="74">
        <v>131.98553775132228</v>
      </c>
      <c r="I133" s="83"/>
      <c r="J133" s="96">
        <f t="shared" si="17"/>
        <v>-6.4815985278898758E-4</v>
      </c>
      <c r="K133" s="119">
        <f t="shared" si="17"/>
        <v>9.9666372072655385E-3</v>
      </c>
      <c r="L133" s="96">
        <v>4.5488129623105333E-2</v>
      </c>
      <c r="M133" s="90">
        <f>INDEX('Pace of change parameters'!$E$20:$I$20,1,$B$6)</f>
        <v>3.4500000000000003E-2</v>
      </c>
      <c r="N133" s="101">
        <f>IF(INDEX('Pace of change parameters'!$E$28:$I$28,1,$B$6)=1,(1+L133)*D133,D133)</f>
        <v>44042.232948502933</v>
      </c>
      <c r="O133" s="87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0.43046626658854265</v>
      </c>
      <c r="P133" s="51">
        <v>4.5488129623105333E-2</v>
      </c>
      <c r="Q133" s="51">
        <v>3.4499999999999975E-2</v>
      </c>
      <c r="R133" s="9">
        <f>IF(INDEX('Pace of change parameters'!$E$29:$I$29,1,$B$6)=1,D133*(1+P133),D133)</f>
        <v>44042.232948502933</v>
      </c>
      <c r="S133" s="96">
        <f>IF(P133&lt;INDEX('Pace of change parameters'!$E$22:$I$22,1,$B$6),INDEX('Pace of change parameters'!$E$22:$I$22,1,$B$6),P133)</f>
        <v>4.5488129623105333E-2</v>
      </c>
      <c r="T133" s="125">
        <v>3.4499999999999975E-2</v>
      </c>
      <c r="U133" s="110">
        <f t="shared" si="11"/>
        <v>44042.232948502933</v>
      </c>
      <c r="V133" s="124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5">
        <f>MIN(S133, S133+(INDEX('Pace of change parameters'!$E$25:$I$25,1,$B$6)-S133)*(1-V133))</f>
        <v>4.5488129623105333E-2</v>
      </c>
      <c r="X133" s="125">
        <v>3.4499999999999975E-2</v>
      </c>
      <c r="Y133" s="101">
        <f t="shared" si="12"/>
        <v>44042.232948502933</v>
      </c>
      <c r="Z133" s="90">
        <v>0</v>
      </c>
      <c r="AA133" s="92">
        <f t="shared" si="15"/>
        <v>43881.144097993434</v>
      </c>
      <c r="AB133" s="92">
        <f>IF(INDEX('Pace of change parameters'!$E$27:$I$27,1,$B$6)=1,MAX(AA133,Y133),Y133)</f>
        <v>44042.232948502933</v>
      </c>
      <c r="AC133" s="90">
        <f t="shared" si="13"/>
        <v>4.5488129623105333E-2</v>
      </c>
      <c r="AD133" s="136">
        <v>3.4499999999999975E-2</v>
      </c>
      <c r="AE133" s="50">
        <v>44042</v>
      </c>
      <c r="AF133" s="50">
        <v>137.8991444870999</v>
      </c>
      <c r="AG133" s="15">
        <f t="shared" si="18"/>
        <v>4.5482599819588909E-2</v>
      </c>
      <c r="AH133" s="15">
        <f t="shared" si="18"/>
        <v>3.4494528314979789E-2</v>
      </c>
      <c r="AI133" s="50"/>
      <c r="AJ133" s="50">
        <v>43881.144097993434</v>
      </c>
      <c r="AK133" s="50">
        <v>137.39549135435374</v>
      </c>
      <c r="AL133" s="15">
        <f t="shared" si="16"/>
        <v>3.6657180507269072E-3</v>
      </c>
      <c r="AM133" s="52">
        <f t="shared" si="16"/>
        <v>3.6657180507271292E-3</v>
      </c>
    </row>
    <row r="134" spans="1:39" x14ac:dyDescent="0.2">
      <c r="A134" s="178" t="s">
        <v>315</v>
      </c>
      <c r="B134" s="178" t="s">
        <v>316</v>
      </c>
      <c r="D134" s="61">
        <v>28809</v>
      </c>
      <c r="E134" s="66">
        <v>163.45278533363972</v>
      </c>
      <c r="F134" s="49"/>
      <c r="G134" s="81">
        <v>25013.949952962783</v>
      </c>
      <c r="H134" s="74">
        <v>141.0106119425966</v>
      </c>
      <c r="I134" s="83"/>
      <c r="J134" s="96">
        <f t="shared" si="17"/>
        <v>0.15171734388905311</v>
      </c>
      <c r="K134" s="119">
        <f t="shared" si="17"/>
        <v>0.15915237216457867</v>
      </c>
      <c r="L134" s="96">
        <v>4.1178319808104158E-2</v>
      </c>
      <c r="M134" s="90">
        <f>INDEX('Pace of change parameters'!$E$20:$I$20,1,$B$6)</f>
        <v>3.4500000000000003E-2</v>
      </c>
      <c r="N134" s="101">
        <f>IF(INDEX('Pace of change parameters'!$E$28:$I$28,1,$B$6)=1,(1+L134)*D134,D134)</f>
        <v>29995.306215351673</v>
      </c>
      <c r="O134" s="87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1">
        <v>4.1178319808104158E-2</v>
      </c>
      <c r="Q134" s="51">
        <v>3.4499999999999975E-2</v>
      </c>
      <c r="R134" s="9">
        <f>IF(INDEX('Pace of change parameters'!$E$29:$I$29,1,$B$6)=1,D134*(1+P134),D134)</f>
        <v>29995.306215351673</v>
      </c>
      <c r="S134" s="96">
        <f>IF(P134&lt;INDEX('Pace of change parameters'!$E$22:$I$22,1,$B$6),INDEX('Pace of change parameters'!$E$22:$I$22,1,$B$6),P134)</f>
        <v>4.1178319808104158E-2</v>
      </c>
      <c r="T134" s="125">
        <v>3.4499999999999975E-2</v>
      </c>
      <c r="U134" s="110">
        <f t="shared" si="11"/>
        <v>29995.306215351673</v>
      </c>
      <c r="V134" s="124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0</v>
      </c>
      <c r="W134" s="125">
        <f>MIN(S134, S134+(INDEX('Pace of change parameters'!$E$25:$I$25,1,$B$6)-S134)*(1-V134))</f>
        <v>1.0000000000000002E-2</v>
      </c>
      <c r="X134" s="125">
        <v>3.5216639860227161E-3</v>
      </c>
      <c r="Y134" s="101">
        <f t="shared" si="12"/>
        <v>29097.09</v>
      </c>
      <c r="Z134" s="90">
        <v>0</v>
      </c>
      <c r="AA134" s="92">
        <f t="shared" si="15"/>
        <v>26039.246443621083</v>
      </c>
      <c r="AB134" s="92">
        <f>IF(INDEX('Pace of change parameters'!$E$27:$I$27,1,$B$6)=1,MAX(AA134,Y134),Y134)</f>
        <v>29097.09</v>
      </c>
      <c r="AC134" s="90">
        <f t="shared" si="13"/>
        <v>1.0000000000000009E-2</v>
      </c>
      <c r="AD134" s="136">
        <v>3.5216639860227161E-3</v>
      </c>
      <c r="AE134" s="50">
        <v>29098</v>
      </c>
      <c r="AF134" s="50">
        <v>164.03354104495122</v>
      </c>
      <c r="AG134" s="15">
        <f t="shared" si="18"/>
        <v>1.0031587351174931E-2</v>
      </c>
      <c r="AH134" s="15">
        <f t="shared" si="18"/>
        <v>3.5530487297972257E-3</v>
      </c>
      <c r="AI134" s="50"/>
      <c r="AJ134" s="50">
        <v>26039.246443621083</v>
      </c>
      <c r="AK134" s="50">
        <v>146.79049420198362</v>
      </c>
      <c r="AL134" s="15">
        <f t="shared" si="16"/>
        <v>0.11746705354940223</v>
      </c>
      <c r="AM134" s="52">
        <f t="shared" si="16"/>
        <v>0.11746705354940201</v>
      </c>
    </row>
    <row r="135" spans="1:39" x14ac:dyDescent="0.2">
      <c r="A135" s="178" t="s">
        <v>317</v>
      </c>
      <c r="B135" s="178" t="s">
        <v>318</v>
      </c>
      <c r="D135" s="61">
        <v>35464</v>
      </c>
      <c r="E135" s="66">
        <v>140.41076915510234</v>
      </c>
      <c r="F135" s="49"/>
      <c r="G135" s="81">
        <v>34114.212333711403</v>
      </c>
      <c r="H135" s="74">
        <v>134.09645745457098</v>
      </c>
      <c r="I135" s="83"/>
      <c r="J135" s="96">
        <f t="shared" si="17"/>
        <v>3.9566725242978773E-2</v>
      </c>
      <c r="K135" s="119">
        <f t="shared" si="17"/>
        <v>4.7087833790616873E-2</v>
      </c>
      <c r="L135" s="96">
        <v>4.1984451554288649E-2</v>
      </c>
      <c r="M135" s="90">
        <f>INDEX('Pace of change parameters'!$E$20:$I$20,1,$B$6)</f>
        <v>3.4500000000000003E-2</v>
      </c>
      <c r="N135" s="101">
        <f>IF(INDEX('Pace of change parameters'!$E$28:$I$28,1,$B$6)=1,(1+L135)*D135,D135)</f>
        <v>36952.936589921293</v>
      </c>
      <c r="O135" s="87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3.1313615154657311E-2</v>
      </c>
      <c r="P135" s="51">
        <v>4.1984451554288649E-2</v>
      </c>
      <c r="Q135" s="51">
        <v>3.4499999999999975E-2</v>
      </c>
      <c r="R135" s="9">
        <f>IF(INDEX('Pace of change parameters'!$E$29:$I$29,1,$B$6)=1,D135*(1+P135),D135)</f>
        <v>36952.936589921293</v>
      </c>
      <c r="S135" s="96">
        <f>IF(P135&lt;INDEX('Pace of change parameters'!$E$22:$I$22,1,$B$6),INDEX('Pace of change parameters'!$E$22:$I$22,1,$B$6),P135)</f>
        <v>4.1984451554288649E-2</v>
      </c>
      <c r="T135" s="125">
        <v>3.4499999999999975E-2</v>
      </c>
      <c r="U135" s="110">
        <f t="shared" si="11"/>
        <v>36952.936589921293</v>
      </c>
      <c r="V135" s="124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5">
        <f>MIN(S135, S135+(INDEX('Pace of change parameters'!$E$25:$I$25,1,$B$6)-S135)*(1-V135))</f>
        <v>4.1984451554288649E-2</v>
      </c>
      <c r="X135" s="125">
        <v>3.4499999999999975E-2</v>
      </c>
      <c r="Y135" s="101">
        <f t="shared" si="12"/>
        <v>36952.936589921293</v>
      </c>
      <c r="Z135" s="90">
        <v>0</v>
      </c>
      <c r="AA135" s="92">
        <f t="shared" si="15"/>
        <v>35512.519368509944</v>
      </c>
      <c r="AB135" s="92">
        <f>IF(INDEX('Pace of change parameters'!$E$27:$I$27,1,$B$6)=1,MAX(AA135,Y135),Y135)</f>
        <v>36952.936589921293</v>
      </c>
      <c r="AC135" s="90">
        <f t="shared" si="13"/>
        <v>4.1984451554288649E-2</v>
      </c>
      <c r="AD135" s="136">
        <v>3.4499999999999975E-2</v>
      </c>
      <c r="AE135" s="50">
        <v>36953</v>
      </c>
      <c r="AF135" s="50">
        <v>145.25518994386999</v>
      </c>
      <c r="AG135" s="15">
        <f t="shared" si="18"/>
        <v>4.1986239566884631E-2</v>
      </c>
      <c r="AH135" s="15">
        <f t="shared" si="18"/>
        <v>3.4501775169512472E-2</v>
      </c>
      <c r="AI135" s="50"/>
      <c r="AJ135" s="50">
        <v>35512.519368509944</v>
      </c>
      <c r="AK135" s="50">
        <v>139.59293551966749</v>
      </c>
      <c r="AL135" s="15">
        <f t="shared" si="16"/>
        <v>4.0562614455548207E-2</v>
      </c>
      <c r="AM135" s="52">
        <f t="shared" si="16"/>
        <v>4.0562614455548429E-2</v>
      </c>
    </row>
    <row r="136" spans="1:39" x14ac:dyDescent="0.2">
      <c r="A136" s="178" t="s">
        <v>319</v>
      </c>
      <c r="B136" s="178" t="s">
        <v>320</v>
      </c>
      <c r="D136" s="61">
        <v>32310</v>
      </c>
      <c r="E136" s="66">
        <v>140.09613611248761</v>
      </c>
      <c r="F136" s="49"/>
      <c r="G136" s="81">
        <v>33485.032076639589</v>
      </c>
      <c r="H136" s="74">
        <v>142.71949108781806</v>
      </c>
      <c r="I136" s="83"/>
      <c r="J136" s="96">
        <f t="shared" si="17"/>
        <v>-3.5091263282956087E-2</v>
      </c>
      <c r="K136" s="119">
        <f t="shared" si="17"/>
        <v>-1.8381196256622268E-2</v>
      </c>
      <c r="L136" s="96">
        <v>5.2415232478417728E-2</v>
      </c>
      <c r="M136" s="90">
        <f>INDEX('Pace of change parameters'!$E$20:$I$20,1,$B$6)</f>
        <v>3.4500000000000003E-2</v>
      </c>
      <c r="N136" s="101">
        <f>IF(INDEX('Pace of change parameters'!$E$28:$I$28,1,$B$6)=1,(1+L136)*D136,D136)</f>
        <v>34003.536161377677</v>
      </c>
      <c r="O136" s="87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0.73528168017873408</v>
      </c>
      <c r="P136" s="51">
        <v>5.2415232478417728E-2</v>
      </c>
      <c r="Q136" s="51">
        <v>3.4499999999999975E-2</v>
      </c>
      <c r="R136" s="9">
        <f>IF(INDEX('Pace of change parameters'!$E$29:$I$29,1,$B$6)=1,D136*(1+P136),D136)</f>
        <v>34003.536161377677</v>
      </c>
      <c r="S136" s="96">
        <f>IF(P136&lt;INDEX('Pace of change parameters'!$E$22:$I$22,1,$B$6),INDEX('Pace of change parameters'!$E$22:$I$22,1,$B$6),P136)</f>
        <v>5.2415232478417728E-2</v>
      </c>
      <c r="T136" s="125">
        <v>3.4499999999999975E-2</v>
      </c>
      <c r="U136" s="110">
        <f t="shared" si="11"/>
        <v>34003.536161377677</v>
      </c>
      <c r="V136" s="124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5">
        <f>MIN(S136, S136+(INDEX('Pace of change parameters'!$E$25:$I$25,1,$B$6)-S136)*(1-V136))</f>
        <v>5.2415232478417728E-2</v>
      </c>
      <c r="X136" s="125">
        <v>3.4499999999999975E-2</v>
      </c>
      <c r="Y136" s="101">
        <f t="shared" si="12"/>
        <v>34003.536161377677</v>
      </c>
      <c r="Z136" s="90">
        <v>0</v>
      </c>
      <c r="AA136" s="92">
        <f t="shared" si="15"/>
        <v>34857.549649526663</v>
      </c>
      <c r="AB136" s="92">
        <f>IF(INDEX('Pace of change parameters'!$E$27:$I$27,1,$B$6)=1,MAX(AA136,Y136),Y136)</f>
        <v>34003.536161377677</v>
      </c>
      <c r="AC136" s="90">
        <f t="shared" si="13"/>
        <v>5.2415232478417728E-2</v>
      </c>
      <c r="AD136" s="136">
        <v>3.4499999999999975E-2</v>
      </c>
      <c r="AE136" s="50">
        <v>34004</v>
      </c>
      <c r="AF136" s="50">
        <v>144.93142977562871</v>
      </c>
      <c r="AG136" s="15">
        <f t="shared" si="18"/>
        <v>5.2429588362735924E-2</v>
      </c>
      <c r="AH136" s="15">
        <f t="shared" si="18"/>
        <v>3.4514111504536427E-2</v>
      </c>
      <c r="AI136" s="50"/>
      <c r="AJ136" s="50">
        <v>34857.549649526663</v>
      </c>
      <c r="AK136" s="50">
        <v>148.56941857372263</v>
      </c>
      <c r="AL136" s="15">
        <f t="shared" si="16"/>
        <v>-2.4486794341789131E-2</v>
      </c>
      <c r="AM136" s="52">
        <f t="shared" si="16"/>
        <v>-2.448679434178902E-2</v>
      </c>
    </row>
    <row r="137" spans="1:39" x14ac:dyDescent="0.2">
      <c r="A137" s="178" t="s">
        <v>321</v>
      </c>
      <c r="B137" s="178" t="s">
        <v>322</v>
      </c>
      <c r="D137" s="61">
        <v>53422</v>
      </c>
      <c r="E137" s="66">
        <v>125.34500297162654</v>
      </c>
      <c r="F137" s="49"/>
      <c r="G137" s="81">
        <v>56474.189914484072</v>
      </c>
      <c r="H137" s="74">
        <v>130.67833593233985</v>
      </c>
      <c r="I137" s="83"/>
      <c r="J137" s="96">
        <f t="shared" si="17"/>
        <v>-5.4045749378713426E-2</v>
      </c>
      <c r="K137" s="119">
        <f t="shared" si="17"/>
        <v>-4.0812678877964137E-2</v>
      </c>
      <c r="L137" s="96">
        <v>4.8971747892706086E-2</v>
      </c>
      <c r="M137" s="90">
        <f>INDEX('Pace of change parameters'!$E$20:$I$20,1,$B$6)</f>
        <v>3.4500000000000003E-2</v>
      </c>
      <c r="N137" s="101">
        <f>IF(INDEX('Pace of change parameters'!$E$28:$I$28,1,$B$6)=1,(1+L137)*D137,D137)</f>
        <v>56038.168715924141</v>
      </c>
      <c r="O137" s="87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0.9764804180426252</v>
      </c>
      <c r="P137" s="51">
        <v>4.8971747892706086E-2</v>
      </c>
      <c r="Q137" s="51">
        <v>3.4499999999999975E-2</v>
      </c>
      <c r="R137" s="9">
        <f>IF(INDEX('Pace of change parameters'!$E$29:$I$29,1,$B$6)=1,D137*(1+P137),D137)</f>
        <v>56038.168715924141</v>
      </c>
      <c r="S137" s="96">
        <f>IF(P137&lt;INDEX('Pace of change parameters'!$E$22:$I$22,1,$B$6),INDEX('Pace of change parameters'!$E$22:$I$22,1,$B$6),P137)</f>
        <v>4.8971747892706086E-2</v>
      </c>
      <c r="T137" s="125">
        <v>3.4499999999999975E-2</v>
      </c>
      <c r="U137" s="110">
        <f t="shared" ref="U137:U200" si="19">D137*(1+S137)</f>
        <v>56038.168715924141</v>
      </c>
      <c r="V137" s="124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5">
        <f>MIN(S137, S137+(INDEX('Pace of change parameters'!$E$25:$I$25,1,$B$6)-S137)*(1-V137))</f>
        <v>4.8971747892706086E-2</v>
      </c>
      <c r="X137" s="125">
        <v>3.4499999999999975E-2</v>
      </c>
      <c r="Y137" s="101">
        <f t="shared" ref="Y137:Y200" si="20">D137*(1+W137)</f>
        <v>56038.168715924141</v>
      </c>
      <c r="Z137" s="90">
        <v>0</v>
      </c>
      <c r="AA137" s="92">
        <f t="shared" si="15"/>
        <v>58789.00979862766</v>
      </c>
      <c r="AB137" s="92">
        <f>IF(INDEX('Pace of change parameters'!$E$27:$I$27,1,$B$6)=1,MAX(AA137,Y137),Y137)</f>
        <v>56038.168715924141</v>
      </c>
      <c r="AC137" s="90">
        <f t="shared" ref="AC137:AC200" si="21">AB137/D137-1</f>
        <v>4.8971747892706086E-2</v>
      </c>
      <c r="AD137" s="136">
        <v>3.4499999999999975E-2</v>
      </c>
      <c r="AE137" s="50">
        <v>56038</v>
      </c>
      <c r="AF137" s="50">
        <v>129.66901517428099</v>
      </c>
      <c r="AG137" s="15">
        <f t="shared" ref="AG137:AH160" si="22">AE137/D137 - 1</f>
        <v>4.8968589719591282E-2</v>
      </c>
      <c r="AH137" s="15">
        <f t="shared" si="22"/>
        <v>3.4496885397443666E-2</v>
      </c>
      <c r="AI137" s="50"/>
      <c r="AJ137" s="50">
        <v>58789.00979862766</v>
      </c>
      <c r="AK137" s="50">
        <v>136.03470865589784</v>
      </c>
      <c r="AL137" s="15">
        <f t="shared" si="16"/>
        <v>-4.6794627227959795E-2</v>
      </c>
      <c r="AM137" s="52">
        <f t="shared" si="16"/>
        <v>-4.6794627227959795E-2</v>
      </c>
    </row>
    <row r="138" spans="1:39" x14ac:dyDescent="0.2">
      <c r="A138" s="178" t="s">
        <v>323</v>
      </c>
      <c r="B138" s="178" t="s">
        <v>324</v>
      </c>
      <c r="D138" s="61">
        <v>30468</v>
      </c>
      <c r="E138" s="66">
        <v>125.05575057253377</v>
      </c>
      <c r="F138" s="49"/>
      <c r="G138" s="81">
        <v>31655.27661044963</v>
      </c>
      <c r="H138" s="74">
        <v>128.66873378992278</v>
      </c>
      <c r="I138" s="83"/>
      <c r="J138" s="96">
        <f t="shared" si="17"/>
        <v>-3.7506436132600407E-2</v>
      </c>
      <c r="K138" s="119">
        <f t="shared" si="17"/>
        <v>-2.8079729324825164E-2</v>
      </c>
      <c r="L138" s="96">
        <v>4.4631941198089109E-2</v>
      </c>
      <c r="M138" s="90">
        <f>INDEX('Pace of change parameters'!$E$20:$I$20,1,$B$6)</f>
        <v>3.4500000000000003E-2</v>
      </c>
      <c r="N138" s="101">
        <f>IF(INDEX('Pace of change parameters'!$E$28:$I$28,1,$B$6)=1,(1+L138)*D138,D138)</f>
        <v>31827.84598442338</v>
      </c>
      <c r="O138" s="87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0.83956698198736734</v>
      </c>
      <c r="P138" s="51">
        <v>4.4631941198089109E-2</v>
      </c>
      <c r="Q138" s="51">
        <v>3.4499999999999975E-2</v>
      </c>
      <c r="R138" s="9">
        <f>IF(INDEX('Pace of change parameters'!$E$29:$I$29,1,$B$6)=1,D138*(1+P138),D138)</f>
        <v>31827.84598442338</v>
      </c>
      <c r="S138" s="96">
        <f>IF(P138&lt;INDEX('Pace of change parameters'!$E$22:$I$22,1,$B$6),INDEX('Pace of change parameters'!$E$22:$I$22,1,$B$6),P138)</f>
        <v>4.4631941198089109E-2</v>
      </c>
      <c r="T138" s="125">
        <v>3.4499999999999975E-2</v>
      </c>
      <c r="U138" s="110">
        <f t="shared" si="19"/>
        <v>31827.84598442338</v>
      </c>
      <c r="V138" s="124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5">
        <f>MIN(S138, S138+(INDEX('Pace of change parameters'!$E$25:$I$25,1,$B$6)-S138)*(1-V138))</f>
        <v>4.4631941198089109E-2</v>
      </c>
      <c r="X138" s="125">
        <v>3.4499999999999975E-2</v>
      </c>
      <c r="Y138" s="101">
        <f t="shared" si="20"/>
        <v>31827.84598442338</v>
      </c>
      <c r="Z138" s="90">
        <v>0</v>
      </c>
      <c r="AA138" s="92">
        <f t="shared" ref="AA138:AA201" si="23">(1+Z138)*AJ138</f>
        <v>32952.794358767802</v>
      </c>
      <c r="AB138" s="92">
        <f>IF(INDEX('Pace of change parameters'!$E$27:$I$27,1,$B$6)=1,MAX(AA138,Y138),Y138)</f>
        <v>31827.84598442338</v>
      </c>
      <c r="AC138" s="90">
        <f t="shared" si="21"/>
        <v>4.4631941198089109E-2</v>
      </c>
      <c r="AD138" s="136">
        <v>3.4499999999999975E-2</v>
      </c>
      <c r="AE138" s="50">
        <v>31828</v>
      </c>
      <c r="AF138" s="50">
        <v>129.37079999211838</v>
      </c>
      <c r="AG138" s="15">
        <f t="shared" si="22"/>
        <v>4.4636996192726874E-2</v>
      </c>
      <c r="AH138" s="15">
        <f t="shared" si="22"/>
        <v>3.4505005965973723E-2</v>
      </c>
      <c r="AI138" s="50"/>
      <c r="AJ138" s="50">
        <v>32952.794358767802</v>
      </c>
      <c r="AK138" s="50">
        <v>133.94273495568544</v>
      </c>
      <c r="AL138" s="15">
        <f t="shared" ref="AL138:AM160" si="24">AE138/AJ138-1</f>
        <v>-3.4133504628524047E-2</v>
      </c>
      <c r="AM138" s="52">
        <f t="shared" si="24"/>
        <v>-3.4133504628524047E-2</v>
      </c>
    </row>
    <row r="139" spans="1:39" x14ac:dyDescent="0.2">
      <c r="A139" s="178" t="s">
        <v>325</v>
      </c>
      <c r="B139" s="178" t="s">
        <v>326</v>
      </c>
      <c r="D139" s="61">
        <v>50247</v>
      </c>
      <c r="E139" s="66">
        <v>131.29888160700642</v>
      </c>
      <c r="F139" s="49"/>
      <c r="G139" s="81">
        <v>52893.624023436234</v>
      </c>
      <c r="H139" s="74">
        <v>137.14364625398426</v>
      </c>
      <c r="I139" s="83"/>
      <c r="J139" s="96">
        <f t="shared" si="17"/>
        <v>-5.0036730745912972E-2</v>
      </c>
      <c r="K139" s="119">
        <f t="shared" si="17"/>
        <v>-4.2617830330641593E-2</v>
      </c>
      <c r="L139" s="96">
        <v>4.2579104453822181E-2</v>
      </c>
      <c r="M139" s="90">
        <f>INDEX('Pace of change parameters'!$E$20:$I$20,1,$B$6)</f>
        <v>3.4500000000000003E-2</v>
      </c>
      <c r="N139" s="101">
        <f>IF(INDEX('Pace of change parameters'!$E$28:$I$28,1,$B$6)=1,(1+L139)*D139,D139)</f>
        <v>52386.472261491203</v>
      </c>
      <c r="O139" s="87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0.99589064871657629</v>
      </c>
      <c r="P139" s="51">
        <v>4.2579104453822181E-2</v>
      </c>
      <c r="Q139" s="51">
        <v>3.4499999999999975E-2</v>
      </c>
      <c r="R139" s="9">
        <f>IF(INDEX('Pace of change parameters'!$E$29:$I$29,1,$B$6)=1,D139*(1+P139),D139)</f>
        <v>52386.472261491203</v>
      </c>
      <c r="S139" s="96">
        <f>IF(P139&lt;INDEX('Pace of change parameters'!$E$22:$I$22,1,$B$6),INDEX('Pace of change parameters'!$E$22:$I$22,1,$B$6),P139)</f>
        <v>4.2579104453822181E-2</v>
      </c>
      <c r="T139" s="125">
        <v>3.4499999999999975E-2</v>
      </c>
      <c r="U139" s="110">
        <f t="shared" si="19"/>
        <v>52386.472261491203</v>
      </c>
      <c r="V139" s="124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5">
        <f>MIN(S139, S139+(INDEX('Pace of change parameters'!$E$25:$I$25,1,$B$6)-S139)*(1-V139))</f>
        <v>4.2579104453822181E-2</v>
      </c>
      <c r="X139" s="125">
        <v>3.4499999999999975E-2</v>
      </c>
      <c r="Y139" s="101">
        <f t="shared" si="20"/>
        <v>52386.472261491203</v>
      </c>
      <c r="Z139" s="90">
        <v>0</v>
      </c>
      <c r="AA139" s="92">
        <f t="shared" si="23"/>
        <v>55061.680135781869</v>
      </c>
      <c r="AB139" s="92">
        <f>IF(INDEX('Pace of change parameters'!$E$27:$I$27,1,$B$6)=1,MAX(AA139,Y139),Y139)</f>
        <v>52386.472261491203</v>
      </c>
      <c r="AC139" s="90">
        <f t="shared" si="21"/>
        <v>4.2579104453822181E-2</v>
      </c>
      <c r="AD139" s="136">
        <v>3.4499999999999975E-2</v>
      </c>
      <c r="AE139" s="50">
        <v>52386</v>
      </c>
      <c r="AF139" s="50">
        <v>135.82746853340839</v>
      </c>
      <c r="AG139" s="15">
        <f t="shared" si="22"/>
        <v>4.2569705654068812E-2</v>
      </c>
      <c r="AH139" s="15">
        <f t="shared" si="22"/>
        <v>3.4490674032979118E-2</v>
      </c>
      <c r="AI139" s="50"/>
      <c r="AJ139" s="50">
        <v>55061.680135781869</v>
      </c>
      <c r="AK139" s="50">
        <v>142.76502550375119</v>
      </c>
      <c r="AL139" s="15">
        <f t="shared" si="24"/>
        <v>-4.8594233397594389E-2</v>
      </c>
      <c r="AM139" s="52">
        <f t="shared" si="24"/>
        <v>-4.8594233397594389E-2</v>
      </c>
    </row>
    <row r="140" spans="1:39" x14ac:dyDescent="0.2">
      <c r="A140" s="178" t="s">
        <v>327</v>
      </c>
      <c r="B140" s="178" t="s">
        <v>328</v>
      </c>
      <c r="D140" s="61">
        <v>45635</v>
      </c>
      <c r="E140" s="66">
        <v>128.37097777544616</v>
      </c>
      <c r="F140" s="49"/>
      <c r="G140" s="81">
        <v>48026.085523353562</v>
      </c>
      <c r="H140" s="74">
        <v>133.60396328215143</v>
      </c>
      <c r="I140" s="83"/>
      <c r="J140" s="96">
        <f t="shared" si="17"/>
        <v>-4.9787224948634523E-2</v>
      </c>
      <c r="K140" s="119">
        <f t="shared" si="17"/>
        <v>-3.916789126722231E-2</v>
      </c>
      <c r="L140" s="96">
        <v>4.60613060378261E-2</v>
      </c>
      <c r="M140" s="90">
        <f>INDEX('Pace of change parameters'!$E$20:$I$20,1,$B$6)</f>
        <v>3.4500000000000003E-2</v>
      </c>
      <c r="N140" s="101">
        <f>IF(INDEX('Pace of change parameters'!$E$28:$I$28,1,$B$6)=1,(1+L140)*D140,D140)</f>
        <v>47737.007701036193</v>
      </c>
      <c r="O140" s="87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0.95879452975507862</v>
      </c>
      <c r="P140" s="51">
        <v>4.60613060378261E-2</v>
      </c>
      <c r="Q140" s="51">
        <v>3.4499999999999975E-2</v>
      </c>
      <c r="R140" s="9">
        <f>IF(INDEX('Pace of change parameters'!$E$29:$I$29,1,$B$6)=1,D140*(1+P140),D140)</f>
        <v>47737.007701036193</v>
      </c>
      <c r="S140" s="96">
        <f>IF(P140&lt;INDEX('Pace of change parameters'!$E$22:$I$22,1,$B$6),INDEX('Pace of change parameters'!$E$22:$I$22,1,$B$6),P140)</f>
        <v>4.60613060378261E-2</v>
      </c>
      <c r="T140" s="125">
        <v>3.4499999999999975E-2</v>
      </c>
      <c r="U140" s="110">
        <f t="shared" si="19"/>
        <v>47737.007701036193</v>
      </c>
      <c r="V140" s="124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5">
        <f>MIN(S140, S140+(INDEX('Pace of change parameters'!$E$25:$I$25,1,$B$6)-S140)*(1-V140))</f>
        <v>4.60613060378261E-2</v>
      </c>
      <c r="X140" s="125">
        <v>3.4499999999999975E-2</v>
      </c>
      <c r="Y140" s="101">
        <f t="shared" si="20"/>
        <v>47737.007701036193</v>
      </c>
      <c r="Z140" s="90">
        <v>0</v>
      </c>
      <c r="AA140" s="92">
        <f t="shared" si="23"/>
        <v>49994.626159268504</v>
      </c>
      <c r="AB140" s="92">
        <f>IF(INDEX('Pace of change parameters'!$E$27:$I$27,1,$B$6)=1,MAX(AA140,Y140),Y140)</f>
        <v>47737.007701036193</v>
      </c>
      <c r="AC140" s="90">
        <f t="shared" si="21"/>
        <v>4.60613060378261E-2</v>
      </c>
      <c r="AD140" s="136">
        <v>3.4499999999999975E-2</v>
      </c>
      <c r="AE140" s="50">
        <v>47737</v>
      </c>
      <c r="AF140" s="50">
        <v>132.79975508515503</v>
      </c>
      <c r="AG140" s="15">
        <f t="shared" si="22"/>
        <v>4.6061137284978626E-2</v>
      </c>
      <c r="AH140" s="15">
        <f t="shared" si="22"/>
        <v>3.4499833112247025E-2</v>
      </c>
      <c r="AI140" s="50"/>
      <c r="AJ140" s="50">
        <v>49994.626159268504</v>
      </c>
      <c r="AK140" s="50">
        <v>139.08025450959931</v>
      </c>
      <c r="AL140" s="15">
        <f t="shared" si="24"/>
        <v>-4.515737655635943E-2</v>
      </c>
      <c r="AM140" s="52">
        <f t="shared" si="24"/>
        <v>-4.515737655635943E-2</v>
      </c>
    </row>
    <row r="141" spans="1:39" x14ac:dyDescent="0.2">
      <c r="A141" s="178" t="s">
        <v>329</v>
      </c>
      <c r="B141" s="178" t="s">
        <v>330</v>
      </c>
      <c r="D141" s="61">
        <v>39027</v>
      </c>
      <c r="E141" s="66">
        <v>142.8078349879427</v>
      </c>
      <c r="F141" s="49"/>
      <c r="G141" s="81">
        <v>41030.196100765279</v>
      </c>
      <c r="H141" s="74">
        <v>148.70948025518678</v>
      </c>
      <c r="I141" s="83"/>
      <c r="J141" s="96">
        <f t="shared" si="17"/>
        <v>-4.8822484197873828E-2</v>
      </c>
      <c r="K141" s="119">
        <f t="shared" si="17"/>
        <v>-3.9685736626318691E-2</v>
      </c>
      <c r="L141" s="96">
        <v>4.4437120259621654E-2</v>
      </c>
      <c r="M141" s="90">
        <f>INDEX('Pace of change parameters'!$E$20:$I$20,1,$B$6)</f>
        <v>3.4500000000000003E-2</v>
      </c>
      <c r="N141" s="101">
        <f>IF(INDEX('Pace of change parameters'!$E$28:$I$28,1,$B$6)=1,(1+L141)*D141,D141)</f>
        <v>40761.247492372255</v>
      </c>
      <c r="O141" s="87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0.9643627594227816</v>
      </c>
      <c r="P141" s="51">
        <v>4.4437120259621654E-2</v>
      </c>
      <c r="Q141" s="51">
        <v>3.4499999999999975E-2</v>
      </c>
      <c r="R141" s="9">
        <f>IF(INDEX('Pace of change parameters'!$E$29:$I$29,1,$B$6)=1,D141*(1+P141),D141)</f>
        <v>40761.247492372255</v>
      </c>
      <c r="S141" s="96">
        <f>IF(P141&lt;INDEX('Pace of change parameters'!$E$22:$I$22,1,$B$6),INDEX('Pace of change parameters'!$E$22:$I$22,1,$B$6),P141)</f>
        <v>4.4437120259621654E-2</v>
      </c>
      <c r="T141" s="125">
        <v>3.4499999999999975E-2</v>
      </c>
      <c r="U141" s="110">
        <f t="shared" si="19"/>
        <v>40761.247492372255</v>
      </c>
      <c r="V141" s="124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5">
        <f>MIN(S141, S141+(INDEX('Pace of change parameters'!$E$25:$I$25,1,$B$6)-S141)*(1-V141))</f>
        <v>4.4437120259621654E-2</v>
      </c>
      <c r="X141" s="125">
        <v>3.4499999999999975E-2</v>
      </c>
      <c r="Y141" s="101">
        <f t="shared" si="20"/>
        <v>40761.247492372255</v>
      </c>
      <c r="Z141" s="90">
        <v>0</v>
      </c>
      <c r="AA141" s="92">
        <f t="shared" si="23"/>
        <v>42711.982310150161</v>
      </c>
      <c r="AB141" s="92">
        <f>IF(INDEX('Pace of change parameters'!$E$27:$I$27,1,$B$6)=1,MAX(AA141,Y141),Y141)</f>
        <v>40761.247492372255</v>
      </c>
      <c r="AC141" s="90">
        <f t="shared" si="21"/>
        <v>4.4437120259621654E-2</v>
      </c>
      <c r="AD141" s="136">
        <v>3.4499999999999975E-2</v>
      </c>
      <c r="AE141" s="50">
        <v>40761</v>
      </c>
      <c r="AF141" s="50">
        <v>147.73380828585925</v>
      </c>
      <c r="AG141" s="15">
        <f t="shared" si="22"/>
        <v>4.4430778691674888E-2</v>
      </c>
      <c r="AH141" s="15">
        <f t="shared" si="22"/>
        <v>3.4493718767828474E-2</v>
      </c>
      <c r="AI141" s="50"/>
      <c r="AJ141" s="50">
        <v>42711.982310150161</v>
      </c>
      <c r="AK141" s="50">
        <v>154.80493133428365</v>
      </c>
      <c r="AL141" s="15">
        <f t="shared" si="24"/>
        <v>-4.567763434586658E-2</v>
      </c>
      <c r="AM141" s="52">
        <f t="shared" si="24"/>
        <v>-4.567763434586658E-2</v>
      </c>
    </row>
    <row r="142" spans="1:39" x14ac:dyDescent="0.2">
      <c r="A142" s="178" t="s">
        <v>331</v>
      </c>
      <c r="B142" s="178" t="s">
        <v>332</v>
      </c>
      <c r="D142" s="61">
        <v>30515</v>
      </c>
      <c r="E142" s="66">
        <v>138.35081113758366</v>
      </c>
      <c r="F142" s="49"/>
      <c r="G142" s="81">
        <v>32148.438690523188</v>
      </c>
      <c r="H142" s="74">
        <v>144.43240266869421</v>
      </c>
      <c r="I142" s="83"/>
      <c r="J142" s="96">
        <f t="shared" si="17"/>
        <v>-5.0809269658395495E-2</v>
      </c>
      <c r="K142" s="119">
        <f t="shared" si="17"/>
        <v>-4.2106836269010794E-2</v>
      </c>
      <c r="L142" s="96">
        <v>4.3984571491841651E-2</v>
      </c>
      <c r="M142" s="90">
        <f>INDEX('Pace of change parameters'!$E$20:$I$20,1,$B$6)</f>
        <v>3.4500000000000003E-2</v>
      </c>
      <c r="N142" s="101">
        <f>IF(INDEX('Pace of change parameters'!$E$28:$I$28,1,$B$6)=1,(1+L142)*D142,D142)</f>
        <v>31857.189199073549</v>
      </c>
      <c r="O142" s="87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0.99039608891409459</v>
      </c>
      <c r="P142" s="51">
        <v>4.3984571491841651E-2</v>
      </c>
      <c r="Q142" s="51">
        <v>3.4499999999999975E-2</v>
      </c>
      <c r="R142" s="9">
        <f>IF(INDEX('Pace of change parameters'!$E$29:$I$29,1,$B$6)=1,D142*(1+P142),D142)</f>
        <v>31857.189199073549</v>
      </c>
      <c r="S142" s="96">
        <f>IF(P142&lt;INDEX('Pace of change parameters'!$E$22:$I$22,1,$B$6),INDEX('Pace of change parameters'!$E$22:$I$22,1,$B$6),P142)</f>
        <v>4.3984571491841651E-2</v>
      </c>
      <c r="T142" s="125">
        <v>3.4499999999999975E-2</v>
      </c>
      <c r="U142" s="110">
        <f t="shared" si="19"/>
        <v>31857.189199073549</v>
      </c>
      <c r="V142" s="124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5">
        <f>MIN(S142, S142+(INDEX('Pace of change parameters'!$E$25:$I$25,1,$B$6)-S142)*(1-V142))</f>
        <v>4.3984571491841651E-2</v>
      </c>
      <c r="X142" s="125">
        <v>3.4499999999999975E-2</v>
      </c>
      <c r="Y142" s="101">
        <f t="shared" si="20"/>
        <v>31857.189199073549</v>
      </c>
      <c r="Z142" s="90">
        <v>0</v>
      </c>
      <c r="AA142" s="92">
        <f t="shared" si="23"/>
        <v>33466.170653348709</v>
      </c>
      <c r="AB142" s="92">
        <f>IF(INDEX('Pace of change parameters'!$E$27:$I$27,1,$B$6)=1,MAX(AA142,Y142),Y142)</f>
        <v>31857.189199073549</v>
      </c>
      <c r="AC142" s="90">
        <f t="shared" si="21"/>
        <v>4.3984571491841651E-2</v>
      </c>
      <c r="AD142" s="136">
        <v>3.4499999999999975E-2</v>
      </c>
      <c r="AE142" s="50">
        <v>31857</v>
      </c>
      <c r="AF142" s="50">
        <v>143.12306411237762</v>
      </c>
      <c r="AG142" s="15">
        <f t="shared" si="22"/>
        <v>4.3978371292806795E-2</v>
      </c>
      <c r="AH142" s="15">
        <f t="shared" si="22"/>
        <v>3.4493856129604872E-2</v>
      </c>
      <c r="AI142" s="50"/>
      <c r="AJ142" s="50">
        <v>33466.170653348709</v>
      </c>
      <c r="AK142" s="50">
        <v>150.35254066657242</v>
      </c>
      <c r="AL142" s="15">
        <f t="shared" si="24"/>
        <v>-4.8083501097777703E-2</v>
      </c>
      <c r="AM142" s="52">
        <f t="shared" si="24"/>
        <v>-4.8083501097777703E-2</v>
      </c>
    </row>
    <row r="143" spans="1:39" x14ac:dyDescent="0.2">
      <c r="A143" s="178" t="s">
        <v>333</v>
      </c>
      <c r="B143" s="178" t="s">
        <v>334</v>
      </c>
      <c r="D143" s="61">
        <v>47463</v>
      </c>
      <c r="E143" s="66">
        <v>151.13426233286674</v>
      </c>
      <c r="F143" s="49"/>
      <c r="G143" s="81">
        <v>50147.534948803397</v>
      </c>
      <c r="H143" s="74">
        <v>157.79651921872181</v>
      </c>
      <c r="I143" s="83"/>
      <c r="J143" s="96">
        <f t="shared" si="17"/>
        <v>-5.3532739975037491E-2</v>
      </c>
      <c r="K143" s="119">
        <f t="shared" si="17"/>
        <v>-4.2220556694412936E-2</v>
      </c>
      <c r="L143" s="96">
        <v>4.6864351201643784E-2</v>
      </c>
      <c r="M143" s="90">
        <f>INDEX('Pace of change parameters'!$E$20:$I$20,1,$B$6)</f>
        <v>3.4500000000000003E-2</v>
      </c>
      <c r="N143" s="101">
        <f>IF(INDEX('Pace of change parameters'!$E$28:$I$28,1,$B$6)=1,(1+L143)*D143,D143)</f>
        <v>49687.32270108362</v>
      </c>
      <c r="O143" s="87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0.99161888918723595</v>
      </c>
      <c r="P143" s="51">
        <v>4.6864351201643784E-2</v>
      </c>
      <c r="Q143" s="51">
        <v>3.4499999999999975E-2</v>
      </c>
      <c r="R143" s="9">
        <f>IF(INDEX('Pace of change parameters'!$E$29:$I$29,1,$B$6)=1,D143*(1+P143),D143)</f>
        <v>49687.32270108362</v>
      </c>
      <c r="S143" s="96">
        <f>IF(P143&lt;INDEX('Pace of change parameters'!$E$22:$I$22,1,$B$6),INDEX('Pace of change parameters'!$E$22:$I$22,1,$B$6),P143)</f>
        <v>4.6864351201643784E-2</v>
      </c>
      <c r="T143" s="125">
        <v>3.4499999999999975E-2</v>
      </c>
      <c r="U143" s="110">
        <f t="shared" si="19"/>
        <v>49687.32270108362</v>
      </c>
      <c r="V143" s="124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5">
        <f>MIN(S143, S143+(INDEX('Pace of change parameters'!$E$25:$I$25,1,$B$6)-S143)*(1-V143))</f>
        <v>4.6864351201643784E-2</v>
      </c>
      <c r="X143" s="125">
        <v>3.4499999999999975E-2</v>
      </c>
      <c r="Y143" s="101">
        <f t="shared" si="20"/>
        <v>49687.32270108362</v>
      </c>
      <c r="Z143" s="90">
        <v>0</v>
      </c>
      <c r="AA143" s="92">
        <f t="shared" si="23"/>
        <v>52203.031649438737</v>
      </c>
      <c r="AB143" s="92">
        <f>IF(INDEX('Pace of change parameters'!$E$27:$I$27,1,$B$6)=1,MAX(AA143,Y143),Y143)</f>
        <v>49687.32270108362</v>
      </c>
      <c r="AC143" s="90">
        <f t="shared" si="21"/>
        <v>4.6864351201643784E-2</v>
      </c>
      <c r="AD143" s="136">
        <v>3.4499999999999975E-2</v>
      </c>
      <c r="AE143" s="50">
        <v>49687</v>
      </c>
      <c r="AF143" s="50">
        <v>156.34737895741208</v>
      </c>
      <c r="AG143" s="15">
        <f t="shared" si="22"/>
        <v>4.6857552198554586E-2</v>
      </c>
      <c r="AH143" s="15">
        <f t="shared" si="22"/>
        <v>3.4493281298873635E-2</v>
      </c>
      <c r="AI143" s="50"/>
      <c r="AJ143" s="50">
        <v>52203.031649438737</v>
      </c>
      <c r="AK143" s="50">
        <v>164.26443882747145</v>
      </c>
      <c r="AL143" s="15">
        <f t="shared" si="24"/>
        <v>-4.8197040860284757E-2</v>
      </c>
      <c r="AM143" s="52">
        <f t="shared" si="24"/>
        <v>-4.8197040860284646E-2</v>
      </c>
    </row>
    <row r="144" spans="1:39" x14ac:dyDescent="0.2">
      <c r="A144" s="178" t="s">
        <v>335</v>
      </c>
      <c r="B144" s="178" t="s">
        <v>336</v>
      </c>
      <c r="D144" s="61">
        <v>54414</v>
      </c>
      <c r="E144" s="66">
        <v>130.14388025230642</v>
      </c>
      <c r="F144" s="49"/>
      <c r="G144" s="81">
        <v>56966.864289675461</v>
      </c>
      <c r="H144" s="74">
        <v>134.80215799189995</v>
      </c>
      <c r="I144" s="83"/>
      <c r="J144" s="96">
        <f t="shared" si="17"/>
        <v>-4.4813143947930678E-2</v>
      </c>
      <c r="K144" s="119">
        <f t="shared" si="17"/>
        <v>-3.4556403317174134E-2</v>
      </c>
      <c r="L144" s="96">
        <v>4.5608400534711047E-2</v>
      </c>
      <c r="M144" s="90">
        <f>INDEX('Pace of change parameters'!$E$20:$I$20,1,$B$6)</f>
        <v>3.4500000000000003E-2</v>
      </c>
      <c r="N144" s="101">
        <f>IF(INDEX('Pace of change parameters'!$E$28:$I$28,1,$B$6)=1,(1+L144)*D144,D144)</f>
        <v>56895.735506695768</v>
      </c>
      <c r="O144" s="87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0.90920863781907679</v>
      </c>
      <c r="P144" s="51">
        <v>4.5608400534711047E-2</v>
      </c>
      <c r="Q144" s="51">
        <v>3.4499999999999975E-2</v>
      </c>
      <c r="R144" s="9">
        <f>IF(INDEX('Pace of change parameters'!$E$29:$I$29,1,$B$6)=1,D144*(1+P144),D144)</f>
        <v>56895.735506695768</v>
      </c>
      <c r="S144" s="96">
        <f>IF(P144&lt;INDEX('Pace of change parameters'!$E$22:$I$22,1,$B$6),INDEX('Pace of change parameters'!$E$22:$I$22,1,$B$6),P144)</f>
        <v>4.5608400534711047E-2</v>
      </c>
      <c r="T144" s="125">
        <v>3.4499999999999975E-2</v>
      </c>
      <c r="U144" s="110">
        <f t="shared" si="19"/>
        <v>56895.735506695768</v>
      </c>
      <c r="V144" s="124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5">
        <f>MIN(S144, S144+(INDEX('Pace of change parameters'!$E$25:$I$25,1,$B$6)-S144)*(1-V144))</f>
        <v>4.5608400534711047E-2</v>
      </c>
      <c r="X144" s="125">
        <v>3.4499999999999975E-2</v>
      </c>
      <c r="Y144" s="101">
        <f t="shared" si="20"/>
        <v>56895.735506695768</v>
      </c>
      <c r="Z144" s="90">
        <v>0</v>
      </c>
      <c r="AA144" s="92">
        <f t="shared" si="23"/>
        <v>59301.878397796907</v>
      </c>
      <c r="AB144" s="92">
        <f>IF(INDEX('Pace of change parameters'!$E$27:$I$27,1,$B$6)=1,MAX(AA144,Y144),Y144)</f>
        <v>56895.735506695768</v>
      </c>
      <c r="AC144" s="90">
        <f t="shared" si="21"/>
        <v>4.5608400534711047E-2</v>
      </c>
      <c r="AD144" s="136">
        <v>3.4499999999999975E-2</v>
      </c>
      <c r="AE144" s="50">
        <v>56896</v>
      </c>
      <c r="AF144" s="50">
        <v>134.63446999832809</v>
      </c>
      <c r="AG144" s="15">
        <f t="shared" si="22"/>
        <v>4.5613261293049545E-2</v>
      </c>
      <c r="AH144" s="15">
        <f t="shared" si="22"/>
        <v>3.4504809118307334E-2</v>
      </c>
      <c r="AI144" s="50"/>
      <c r="AJ144" s="50">
        <v>59301.878397796907</v>
      </c>
      <c r="AK144" s="50">
        <v>140.32756200774551</v>
      </c>
      <c r="AL144" s="15">
        <f t="shared" si="24"/>
        <v>-4.0570020087024483E-2</v>
      </c>
      <c r="AM144" s="52">
        <f t="shared" si="24"/>
        <v>-4.0570020087024594E-2</v>
      </c>
    </row>
    <row r="145" spans="1:39" x14ac:dyDescent="0.2">
      <c r="A145" s="178" t="s">
        <v>337</v>
      </c>
      <c r="B145" s="178" t="s">
        <v>338</v>
      </c>
      <c r="D145" s="61">
        <v>57252</v>
      </c>
      <c r="E145" s="66">
        <v>129.02717786372537</v>
      </c>
      <c r="F145" s="49"/>
      <c r="G145" s="81">
        <v>60352.358563514237</v>
      </c>
      <c r="H145" s="74">
        <v>134.77732904738986</v>
      </c>
      <c r="I145" s="83"/>
      <c r="J145" s="96">
        <f t="shared" si="17"/>
        <v>-5.1370959434028585E-2</v>
      </c>
      <c r="K145" s="119">
        <f t="shared" si="17"/>
        <v>-4.2664083227548111E-2</v>
      </c>
      <c r="L145" s="96">
        <v>4.399503235767499E-2</v>
      </c>
      <c r="M145" s="90">
        <f>INDEX('Pace of change parameters'!$E$20:$I$20,1,$B$6)</f>
        <v>3.4500000000000003E-2</v>
      </c>
      <c r="N145" s="101">
        <f>IF(INDEX('Pace of change parameters'!$E$28:$I$28,1,$B$6)=1,(1+L145)*D145,D145)</f>
        <v>59770.803592541612</v>
      </c>
      <c r="O145" s="87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0.99638799169406578</v>
      </c>
      <c r="P145" s="51">
        <v>4.399503235767499E-2</v>
      </c>
      <c r="Q145" s="51">
        <v>3.4499999999999975E-2</v>
      </c>
      <c r="R145" s="9">
        <f>IF(INDEX('Pace of change parameters'!$E$29:$I$29,1,$B$6)=1,D145*(1+P145),D145)</f>
        <v>59770.803592541612</v>
      </c>
      <c r="S145" s="96">
        <f>IF(P145&lt;INDEX('Pace of change parameters'!$E$22:$I$22,1,$B$6),INDEX('Pace of change parameters'!$E$22:$I$22,1,$B$6),P145)</f>
        <v>4.399503235767499E-2</v>
      </c>
      <c r="T145" s="125">
        <v>3.4499999999999975E-2</v>
      </c>
      <c r="U145" s="110">
        <f t="shared" si="19"/>
        <v>59770.803592541612</v>
      </c>
      <c r="V145" s="124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5">
        <f>MIN(S145, S145+(INDEX('Pace of change parameters'!$E$25:$I$25,1,$B$6)-S145)*(1-V145))</f>
        <v>4.399503235767499E-2</v>
      </c>
      <c r="X145" s="125">
        <v>3.4499999999999975E-2</v>
      </c>
      <c r="Y145" s="101">
        <f t="shared" si="20"/>
        <v>59770.803592541612</v>
      </c>
      <c r="Z145" s="90">
        <v>0</v>
      </c>
      <c r="AA145" s="92">
        <f t="shared" si="23"/>
        <v>62826.140655286319</v>
      </c>
      <c r="AB145" s="92">
        <f>IF(INDEX('Pace of change parameters'!$E$27:$I$27,1,$B$6)=1,MAX(AA145,Y145),Y145)</f>
        <v>59770.803592541612</v>
      </c>
      <c r="AC145" s="90">
        <f t="shared" si="21"/>
        <v>4.399503235767499E-2</v>
      </c>
      <c r="AD145" s="136">
        <v>3.4499999999999975E-2</v>
      </c>
      <c r="AE145" s="50">
        <v>59771</v>
      </c>
      <c r="AF145" s="50">
        <v>133.47905411208941</v>
      </c>
      <c r="AG145" s="15">
        <f t="shared" si="22"/>
        <v>4.3998462935792571E-2</v>
      </c>
      <c r="AH145" s="15">
        <f t="shared" si="22"/>
        <v>3.4503399377346478E-2</v>
      </c>
      <c r="AI145" s="50"/>
      <c r="AJ145" s="50">
        <v>62826.140655286319</v>
      </c>
      <c r="AK145" s="50">
        <v>140.30171534993062</v>
      </c>
      <c r="AL145" s="15">
        <f t="shared" si="24"/>
        <v>-4.8628494817932966E-2</v>
      </c>
      <c r="AM145" s="52">
        <f t="shared" si="24"/>
        <v>-4.8628494817932966E-2</v>
      </c>
    </row>
    <row r="146" spans="1:39" x14ac:dyDescent="0.2">
      <c r="A146" s="178" t="s">
        <v>339</v>
      </c>
      <c r="B146" s="178" t="s">
        <v>340</v>
      </c>
      <c r="D146" s="61">
        <v>44393</v>
      </c>
      <c r="E146" s="66">
        <v>129.44247911430244</v>
      </c>
      <c r="F146" s="49"/>
      <c r="G146" s="81">
        <v>46686.480666332063</v>
      </c>
      <c r="H146" s="74">
        <v>134.36459837170079</v>
      </c>
      <c r="I146" s="83"/>
      <c r="J146" s="96">
        <f t="shared" si="17"/>
        <v>-4.9125156439260298E-2</v>
      </c>
      <c r="K146" s="119">
        <f t="shared" si="17"/>
        <v>-3.6632560339904363E-2</v>
      </c>
      <c r="L146" s="96">
        <v>4.8091263616133473E-2</v>
      </c>
      <c r="M146" s="90">
        <f>INDEX('Pace of change parameters'!$E$20:$I$20,1,$B$6)</f>
        <v>3.4500000000000003E-2</v>
      </c>
      <c r="N146" s="101">
        <f>IF(INDEX('Pace of change parameters'!$E$28:$I$28,1,$B$6)=1,(1+L146)*D146,D146)</f>
        <v>46527.915465711012</v>
      </c>
      <c r="O146" s="87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0.93153290688069212</v>
      </c>
      <c r="P146" s="51">
        <v>4.8091263616133473E-2</v>
      </c>
      <c r="Q146" s="51">
        <v>3.4499999999999975E-2</v>
      </c>
      <c r="R146" s="9">
        <f>IF(INDEX('Pace of change parameters'!$E$29:$I$29,1,$B$6)=1,D146*(1+P146),D146)</f>
        <v>46527.915465711012</v>
      </c>
      <c r="S146" s="96">
        <f>IF(P146&lt;INDEX('Pace of change parameters'!$E$22:$I$22,1,$B$6),INDEX('Pace of change parameters'!$E$22:$I$22,1,$B$6),P146)</f>
        <v>4.8091263616133473E-2</v>
      </c>
      <c r="T146" s="125">
        <v>3.4499999999999975E-2</v>
      </c>
      <c r="U146" s="110">
        <f t="shared" si="19"/>
        <v>46527.915465711012</v>
      </c>
      <c r="V146" s="124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5">
        <f>MIN(S146, S146+(INDEX('Pace of change parameters'!$E$25:$I$25,1,$B$6)-S146)*(1-V146))</f>
        <v>4.8091263616133473E-2</v>
      </c>
      <c r="X146" s="125">
        <v>3.4499999999999975E-2</v>
      </c>
      <c r="Y146" s="101">
        <f t="shared" si="20"/>
        <v>46527.915465711012</v>
      </c>
      <c r="Z146" s="90">
        <v>0</v>
      </c>
      <c r="AA146" s="92">
        <f t="shared" si="23"/>
        <v>48600.112255041109</v>
      </c>
      <c r="AB146" s="92">
        <f>IF(INDEX('Pace of change parameters'!$E$27:$I$27,1,$B$6)=1,MAX(AA146,Y146),Y146)</f>
        <v>46527.915465711012</v>
      </c>
      <c r="AC146" s="90">
        <f t="shared" si="21"/>
        <v>4.8091263616133473E-2</v>
      </c>
      <c r="AD146" s="136">
        <v>3.4499999999999975E-2</v>
      </c>
      <c r="AE146" s="50">
        <v>46528</v>
      </c>
      <c r="AF146" s="50">
        <v>133.90848793507189</v>
      </c>
      <c r="AG146" s="15">
        <f t="shared" si="22"/>
        <v>4.8093167841776863E-2</v>
      </c>
      <c r="AH146" s="15">
        <f t="shared" si="22"/>
        <v>3.4501879532342627E-2</v>
      </c>
      <c r="AI146" s="50"/>
      <c r="AJ146" s="50">
        <v>48600.112255041109</v>
      </c>
      <c r="AK146" s="50">
        <v>139.87206726159113</v>
      </c>
      <c r="AL146" s="15">
        <f t="shared" si="24"/>
        <v>-4.2635956151030885E-2</v>
      </c>
      <c r="AM146" s="52">
        <f t="shared" si="24"/>
        <v>-4.2635956151030885E-2</v>
      </c>
    </row>
    <row r="147" spans="1:39" x14ac:dyDescent="0.2">
      <c r="A147" s="178" t="s">
        <v>341</v>
      </c>
      <c r="B147" s="178" t="s">
        <v>342</v>
      </c>
      <c r="D147" s="61">
        <v>40538</v>
      </c>
      <c r="E147" s="66">
        <v>135.53990160806021</v>
      </c>
      <c r="F147" s="49"/>
      <c r="G147" s="81">
        <v>42658.917191474662</v>
      </c>
      <c r="H147" s="74">
        <v>141.14066899248411</v>
      </c>
      <c r="I147" s="83"/>
      <c r="J147" s="96">
        <f t="shared" si="17"/>
        <v>-4.9718026877122123E-2</v>
      </c>
      <c r="K147" s="119">
        <f t="shared" si="17"/>
        <v>-3.9682165490671939E-2</v>
      </c>
      <c r="L147" s="96">
        <v>4.542528207197738E-2</v>
      </c>
      <c r="M147" s="90">
        <f>INDEX('Pace of change parameters'!$E$20:$I$20,1,$B$6)</f>
        <v>3.4500000000000003E-2</v>
      </c>
      <c r="N147" s="101">
        <f>IF(INDEX('Pace of change parameters'!$E$28:$I$28,1,$B$6)=1,(1+L147)*D147,D147)</f>
        <v>42379.45008463382</v>
      </c>
      <c r="O147" s="87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0.96432436011475209</v>
      </c>
      <c r="P147" s="51">
        <v>4.542528207197738E-2</v>
      </c>
      <c r="Q147" s="51">
        <v>3.4499999999999975E-2</v>
      </c>
      <c r="R147" s="9">
        <f>IF(INDEX('Pace of change parameters'!$E$29:$I$29,1,$B$6)=1,D147*(1+P147),D147)</f>
        <v>42379.45008463382</v>
      </c>
      <c r="S147" s="96">
        <f>IF(P147&lt;INDEX('Pace of change parameters'!$E$22:$I$22,1,$B$6),INDEX('Pace of change parameters'!$E$22:$I$22,1,$B$6),P147)</f>
        <v>4.542528207197738E-2</v>
      </c>
      <c r="T147" s="125">
        <v>3.4499999999999975E-2</v>
      </c>
      <c r="U147" s="110">
        <f t="shared" si="19"/>
        <v>42379.45008463382</v>
      </c>
      <c r="V147" s="124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5">
        <f>MIN(S147, S147+(INDEX('Pace of change parameters'!$E$25:$I$25,1,$B$6)-S147)*(1-V147))</f>
        <v>4.542528207197738E-2</v>
      </c>
      <c r="X147" s="125">
        <v>3.4499999999999975E-2</v>
      </c>
      <c r="Y147" s="101">
        <f t="shared" si="20"/>
        <v>42379.45008463382</v>
      </c>
      <c r="Z147" s="90">
        <v>0</v>
      </c>
      <c r="AA147" s="92">
        <f t="shared" si="23"/>
        <v>44407.463029854793</v>
      </c>
      <c r="AB147" s="92">
        <f>IF(INDEX('Pace of change parameters'!$E$27:$I$27,1,$B$6)=1,MAX(AA147,Y147),Y147)</f>
        <v>42379.45008463382</v>
      </c>
      <c r="AC147" s="90">
        <f t="shared" si="21"/>
        <v>4.542528207197738E-2</v>
      </c>
      <c r="AD147" s="136">
        <v>3.4499999999999975E-2</v>
      </c>
      <c r="AE147" s="50">
        <v>42379</v>
      </c>
      <c r="AF147" s="50">
        <v>140.21453907010701</v>
      </c>
      <c r="AG147" s="15">
        <f t="shared" si="22"/>
        <v>4.5414179288568723E-2</v>
      </c>
      <c r="AH147" s="15">
        <f t="shared" si="22"/>
        <v>3.448901324692133E-2</v>
      </c>
      <c r="AI147" s="50"/>
      <c r="AJ147" s="50">
        <v>44407.463029854793</v>
      </c>
      <c r="AK147" s="50">
        <v>146.9258821587085</v>
      </c>
      <c r="AL147" s="15">
        <f t="shared" si="24"/>
        <v>-4.567842636025099E-2</v>
      </c>
      <c r="AM147" s="52">
        <f t="shared" si="24"/>
        <v>-4.5678426360251101E-2</v>
      </c>
    </row>
    <row r="148" spans="1:39" x14ac:dyDescent="0.2">
      <c r="A148" s="178" t="s">
        <v>343</v>
      </c>
      <c r="B148" s="178" t="s">
        <v>344</v>
      </c>
      <c r="D148" s="61">
        <v>29977</v>
      </c>
      <c r="E148" s="66">
        <v>140.96646440855875</v>
      </c>
      <c r="F148" s="49"/>
      <c r="G148" s="81">
        <v>30464.143098098146</v>
      </c>
      <c r="H148" s="74">
        <v>142.79794045342925</v>
      </c>
      <c r="I148" s="83"/>
      <c r="J148" s="96">
        <f t="shared" si="17"/>
        <v>-1.5990704105133924E-2</v>
      </c>
      <c r="K148" s="119">
        <f t="shared" si="17"/>
        <v>-1.2825647478212798E-2</v>
      </c>
      <c r="L148" s="96">
        <v>3.7827459500849869E-2</v>
      </c>
      <c r="M148" s="90">
        <f>INDEX('Pace of change parameters'!$E$20:$I$20,1,$B$6)</f>
        <v>3.4500000000000003E-2</v>
      </c>
      <c r="N148" s="101">
        <f>IF(INDEX('Pace of change parameters'!$E$28:$I$28,1,$B$6)=1,(1+L148)*D148,D148)</f>
        <v>31110.953753456975</v>
      </c>
      <c r="O148" s="87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0.6755445965399226</v>
      </c>
      <c r="P148" s="51">
        <v>3.7827459500849869E-2</v>
      </c>
      <c r="Q148" s="51">
        <v>3.4499999999999975E-2</v>
      </c>
      <c r="R148" s="9">
        <f>IF(INDEX('Pace of change parameters'!$E$29:$I$29,1,$B$6)=1,D148*(1+P148),D148)</f>
        <v>31110.953753456975</v>
      </c>
      <c r="S148" s="96">
        <f>IF(P148&lt;INDEX('Pace of change parameters'!$E$22:$I$22,1,$B$6),INDEX('Pace of change parameters'!$E$22:$I$22,1,$B$6),P148)</f>
        <v>3.7827459500849869E-2</v>
      </c>
      <c r="T148" s="125">
        <v>3.4499999999999975E-2</v>
      </c>
      <c r="U148" s="110">
        <f t="shared" si="19"/>
        <v>31110.953753456975</v>
      </c>
      <c r="V148" s="124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5">
        <f>MIN(S148, S148+(INDEX('Pace of change parameters'!$E$25:$I$25,1,$B$6)-S148)*(1-V148))</f>
        <v>3.7827459500849869E-2</v>
      </c>
      <c r="X148" s="125">
        <v>3.4499999999999975E-2</v>
      </c>
      <c r="Y148" s="101">
        <f t="shared" si="20"/>
        <v>31110.953753456975</v>
      </c>
      <c r="Z148" s="90">
        <v>0</v>
      </c>
      <c r="AA148" s="92">
        <f t="shared" si="23"/>
        <v>31712.837489352922</v>
      </c>
      <c r="AB148" s="92">
        <f>IF(INDEX('Pace of change parameters'!$E$27:$I$27,1,$B$6)=1,MAX(AA148,Y148),Y148)</f>
        <v>31110.953753456975</v>
      </c>
      <c r="AC148" s="90">
        <f t="shared" si="21"/>
        <v>3.7827459500849869E-2</v>
      </c>
      <c r="AD148" s="136">
        <v>3.4499999999999975E-2</v>
      </c>
      <c r="AE148" s="50">
        <v>31111</v>
      </c>
      <c r="AF148" s="50">
        <v>145.83002420717963</v>
      </c>
      <c r="AG148" s="15">
        <f t="shared" si="22"/>
        <v>3.7829002235046927E-2</v>
      </c>
      <c r="AH148" s="15">
        <f t="shared" si="22"/>
        <v>3.4501537787916536E-2</v>
      </c>
      <c r="AI148" s="50"/>
      <c r="AJ148" s="50">
        <v>31712.837489352922</v>
      </c>
      <c r="AK148" s="50">
        <v>148.65108349942756</v>
      </c>
      <c r="AL148" s="15">
        <f t="shared" si="24"/>
        <v>-1.8977724385431549E-2</v>
      </c>
      <c r="AM148" s="52">
        <f t="shared" si="24"/>
        <v>-1.897772438543166E-2</v>
      </c>
    </row>
    <row r="149" spans="1:39" x14ac:dyDescent="0.2">
      <c r="A149" s="178" t="s">
        <v>345</v>
      </c>
      <c r="B149" s="178" t="s">
        <v>346</v>
      </c>
      <c r="D149" s="61">
        <v>44580</v>
      </c>
      <c r="E149" s="66">
        <v>140.50052643780182</v>
      </c>
      <c r="F149" s="49"/>
      <c r="G149" s="81">
        <v>47061.994811627505</v>
      </c>
      <c r="H149" s="74">
        <v>146.68765299410398</v>
      </c>
      <c r="I149" s="83"/>
      <c r="J149" s="96">
        <f t="shared" si="17"/>
        <v>-5.2738835690285812E-2</v>
      </c>
      <c r="K149" s="119">
        <f t="shared" si="17"/>
        <v>-4.2178918470737625E-2</v>
      </c>
      <c r="L149" s="96">
        <v>4.6032441923324452E-2</v>
      </c>
      <c r="M149" s="90">
        <f>INDEX('Pace of change parameters'!$E$20:$I$20,1,$B$6)</f>
        <v>3.4500000000000003E-2</v>
      </c>
      <c r="N149" s="101">
        <f>IF(INDEX('Pace of change parameters'!$E$28:$I$28,1,$B$6)=1,(1+L149)*D149,D149)</f>
        <v>46632.126260941805</v>
      </c>
      <c r="O149" s="87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0.99117116635201752</v>
      </c>
      <c r="P149" s="51">
        <v>4.6032441923324452E-2</v>
      </c>
      <c r="Q149" s="51">
        <v>3.4499999999999975E-2</v>
      </c>
      <c r="R149" s="9">
        <f>IF(INDEX('Pace of change parameters'!$E$29:$I$29,1,$B$6)=1,D149*(1+P149),D149)</f>
        <v>46632.126260941805</v>
      </c>
      <c r="S149" s="96">
        <f>IF(P149&lt;INDEX('Pace of change parameters'!$E$22:$I$22,1,$B$6),INDEX('Pace of change parameters'!$E$22:$I$22,1,$B$6),P149)</f>
        <v>4.6032441923324452E-2</v>
      </c>
      <c r="T149" s="125">
        <v>3.4499999999999975E-2</v>
      </c>
      <c r="U149" s="110">
        <f t="shared" si="19"/>
        <v>46632.126260941805</v>
      </c>
      <c r="V149" s="124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5">
        <f>MIN(S149, S149+(INDEX('Pace of change parameters'!$E$25:$I$25,1,$B$6)-S149)*(1-V149))</f>
        <v>4.6032441923324452E-2</v>
      </c>
      <c r="X149" s="125">
        <v>3.4499999999999975E-2</v>
      </c>
      <c r="Y149" s="101">
        <f t="shared" si="20"/>
        <v>46632.126260941805</v>
      </c>
      <c r="Z149" s="90">
        <v>0</v>
      </c>
      <c r="AA149" s="92">
        <f t="shared" si="23"/>
        <v>48991.01834507491</v>
      </c>
      <c r="AB149" s="92">
        <f>IF(INDEX('Pace of change parameters'!$E$27:$I$27,1,$B$6)=1,MAX(AA149,Y149),Y149)</f>
        <v>46632.126260941805</v>
      </c>
      <c r="AC149" s="90">
        <f t="shared" si="21"/>
        <v>4.6032441923324452E-2</v>
      </c>
      <c r="AD149" s="136">
        <v>3.4499999999999975E-2</v>
      </c>
      <c r="AE149" s="50">
        <v>46632</v>
      </c>
      <c r="AF149" s="50">
        <v>145.34740105685086</v>
      </c>
      <c r="AG149" s="15">
        <f t="shared" si="22"/>
        <v>4.6029609690444229E-2</v>
      </c>
      <c r="AH149" s="15">
        <f t="shared" si="22"/>
        <v>3.4497198992309075E-2</v>
      </c>
      <c r="AI149" s="50"/>
      <c r="AJ149" s="50">
        <v>48991.01834507491</v>
      </c>
      <c r="AK149" s="50">
        <v>152.70023142016512</v>
      </c>
      <c r="AL149" s="15">
        <f t="shared" si="24"/>
        <v>-4.8152057760033506E-2</v>
      </c>
      <c r="AM149" s="52">
        <f t="shared" si="24"/>
        <v>-4.8152057760033506E-2</v>
      </c>
    </row>
    <row r="150" spans="1:39" x14ac:dyDescent="0.2">
      <c r="A150" s="178" t="s">
        <v>347</v>
      </c>
      <c r="B150" s="178" t="s">
        <v>348</v>
      </c>
      <c r="D150" s="61">
        <v>33238</v>
      </c>
      <c r="E150" s="66">
        <v>122.38605360984404</v>
      </c>
      <c r="F150" s="49"/>
      <c r="G150" s="81">
        <v>34747.12767248795</v>
      </c>
      <c r="H150" s="74">
        <v>126.55553143275313</v>
      </c>
      <c r="I150" s="83"/>
      <c r="J150" s="96">
        <f t="shared" si="17"/>
        <v>-4.3431724392081095E-2</v>
      </c>
      <c r="K150" s="119">
        <f t="shared" si="17"/>
        <v>-3.2945836311584653E-2</v>
      </c>
      <c r="L150" s="96">
        <v>4.5840174555109359E-2</v>
      </c>
      <c r="M150" s="90">
        <f>INDEX('Pace of change parameters'!$E$20:$I$20,1,$B$6)</f>
        <v>3.4500000000000003E-2</v>
      </c>
      <c r="N150" s="101">
        <f>IF(INDEX('Pace of change parameters'!$E$28:$I$28,1,$B$6)=1,(1+L150)*D150,D150)</f>
        <v>34761.635721862724</v>
      </c>
      <c r="O150" s="87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0.89189071302779199</v>
      </c>
      <c r="P150" s="51">
        <v>4.5840174555109359E-2</v>
      </c>
      <c r="Q150" s="51">
        <v>3.4499999999999975E-2</v>
      </c>
      <c r="R150" s="9">
        <f>IF(INDEX('Pace of change parameters'!$E$29:$I$29,1,$B$6)=1,D150*(1+P150),D150)</f>
        <v>34761.635721862724</v>
      </c>
      <c r="S150" s="96">
        <f>IF(P150&lt;INDEX('Pace of change parameters'!$E$22:$I$22,1,$B$6),INDEX('Pace of change parameters'!$E$22:$I$22,1,$B$6),P150)</f>
        <v>4.5840174555109359E-2</v>
      </c>
      <c r="T150" s="125">
        <v>3.4499999999999975E-2</v>
      </c>
      <c r="U150" s="110">
        <f t="shared" si="19"/>
        <v>34761.635721862724</v>
      </c>
      <c r="V150" s="124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5">
        <f>MIN(S150, S150+(INDEX('Pace of change parameters'!$E$25:$I$25,1,$B$6)-S150)*(1-V150))</f>
        <v>4.5840174555109359E-2</v>
      </c>
      <c r="X150" s="125">
        <v>3.4499999999999975E-2</v>
      </c>
      <c r="Y150" s="101">
        <f t="shared" si="20"/>
        <v>34761.635721862724</v>
      </c>
      <c r="Z150" s="90">
        <v>0</v>
      </c>
      <c r="AA150" s="92">
        <f t="shared" si="23"/>
        <v>36171.377266416559</v>
      </c>
      <c r="AB150" s="92">
        <f>IF(INDEX('Pace of change parameters'!$E$27:$I$27,1,$B$6)=1,MAX(AA150,Y150),Y150)</f>
        <v>34761.635721862724</v>
      </c>
      <c r="AC150" s="90">
        <f t="shared" si="21"/>
        <v>4.5840174555109359E-2</v>
      </c>
      <c r="AD150" s="136">
        <v>3.4499999999999975E-2</v>
      </c>
      <c r="AE150" s="50">
        <v>34762</v>
      </c>
      <c r="AF150" s="50">
        <v>126.60969922842446</v>
      </c>
      <c r="AG150" s="15">
        <f t="shared" si="22"/>
        <v>4.5851134243937608E-2</v>
      </c>
      <c r="AH150" s="15">
        <f t="shared" si="22"/>
        <v>3.4510840851564861E-2</v>
      </c>
      <c r="AI150" s="50"/>
      <c r="AJ150" s="50">
        <v>36171.377266416559</v>
      </c>
      <c r="AK150" s="50">
        <v>131.7429145727769</v>
      </c>
      <c r="AL150" s="15">
        <f t="shared" si="24"/>
        <v>-3.8963881746496343E-2</v>
      </c>
      <c r="AM150" s="52">
        <f t="shared" si="24"/>
        <v>-3.8963881746496232E-2</v>
      </c>
    </row>
    <row r="151" spans="1:39" x14ac:dyDescent="0.2">
      <c r="A151" s="178" t="s">
        <v>349</v>
      </c>
      <c r="B151" s="178" t="s">
        <v>350</v>
      </c>
      <c r="D151" s="61">
        <v>36231</v>
      </c>
      <c r="E151" s="66">
        <v>130.00122115875419</v>
      </c>
      <c r="F151" s="49"/>
      <c r="G151" s="81">
        <v>37542.855190431175</v>
      </c>
      <c r="H151" s="74">
        <v>133.17902085513722</v>
      </c>
      <c r="I151" s="83"/>
      <c r="J151" s="96">
        <f t="shared" si="17"/>
        <v>-3.4942872186384366E-2</v>
      </c>
      <c r="K151" s="119">
        <f t="shared" si="17"/>
        <v>-2.3861113229234676E-2</v>
      </c>
      <c r="L151" s="96">
        <v>4.6379172031135507E-2</v>
      </c>
      <c r="M151" s="90">
        <f>INDEX('Pace of change parameters'!$E$20:$I$20,1,$B$6)</f>
        <v>3.4500000000000003E-2</v>
      </c>
      <c r="N151" s="101">
        <f>IF(INDEX('Pace of change parameters'!$E$28:$I$28,1,$B$6)=1,(1+L151)*D151,D151)</f>
        <v>37911.363781860069</v>
      </c>
      <c r="O151" s="87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0.7942055185939213</v>
      </c>
      <c r="P151" s="51">
        <v>4.6379172031135507E-2</v>
      </c>
      <c r="Q151" s="51">
        <v>3.4499999999999975E-2</v>
      </c>
      <c r="R151" s="9">
        <f>IF(INDEX('Pace of change parameters'!$E$29:$I$29,1,$B$6)=1,D151*(1+P151),D151)</f>
        <v>37911.363781860069</v>
      </c>
      <c r="S151" s="96">
        <f>IF(P151&lt;INDEX('Pace of change parameters'!$E$22:$I$22,1,$B$6),INDEX('Pace of change parameters'!$E$22:$I$22,1,$B$6),P151)</f>
        <v>4.6379172031135507E-2</v>
      </c>
      <c r="T151" s="125">
        <v>3.4499999999999975E-2</v>
      </c>
      <c r="U151" s="110">
        <f t="shared" si="19"/>
        <v>37911.363781860069</v>
      </c>
      <c r="V151" s="124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5">
        <f>MIN(S151, S151+(INDEX('Pace of change parameters'!$E$25:$I$25,1,$B$6)-S151)*(1-V151))</f>
        <v>4.6379172031135507E-2</v>
      </c>
      <c r="X151" s="125">
        <v>3.4499999999999975E-2</v>
      </c>
      <c r="Y151" s="101">
        <f t="shared" si="20"/>
        <v>37911.363781860069</v>
      </c>
      <c r="Z151" s="90">
        <v>0</v>
      </c>
      <c r="AA151" s="92">
        <f t="shared" si="23"/>
        <v>39081.698825619729</v>
      </c>
      <c r="AB151" s="92">
        <f>IF(INDEX('Pace of change parameters'!$E$27:$I$27,1,$B$6)=1,MAX(AA151,Y151),Y151)</f>
        <v>37911.363781860069</v>
      </c>
      <c r="AC151" s="90">
        <f t="shared" si="21"/>
        <v>4.6379172031135507E-2</v>
      </c>
      <c r="AD151" s="136">
        <v>3.4499999999999975E-2</v>
      </c>
      <c r="AE151" s="50">
        <v>37911</v>
      </c>
      <c r="AF151" s="50">
        <v>134.48497281384101</v>
      </c>
      <c r="AG151" s="15">
        <f t="shared" si="22"/>
        <v>4.636913140680643E-2</v>
      </c>
      <c r="AH151" s="15">
        <f t="shared" si="22"/>
        <v>3.4490073363321549E-2</v>
      </c>
      <c r="AI151" s="50"/>
      <c r="AJ151" s="50">
        <v>39081.698825619729</v>
      </c>
      <c r="AK151" s="50">
        <v>138.63789412260797</v>
      </c>
      <c r="AL151" s="15">
        <f t="shared" si="24"/>
        <v>-2.9955167272623373E-2</v>
      </c>
      <c r="AM151" s="52">
        <f t="shared" si="24"/>
        <v>-2.9955167272623373E-2</v>
      </c>
    </row>
    <row r="152" spans="1:39" x14ac:dyDescent="0.2">
      <c r="A152" s="178" t="s">
        <v>351</v>
      </c>
      <c r="B152" s="178" t="s">
        <v>352</v>
      </c>
      <c r="D152" s="61">
        <v>42040</v>
      </c>
      <c r="E152" s="66">
        <v>130.20535885179126</v>
      </c>
      <c r="F152" s="49"/>
      <c r="G152" s="81">
        <v>44223.965369954814</v>
      </c>
      <c r="H152" s="74">
        <v>135.1914587353464</v>
      </c>
      <c r="I152" s="83"/>
      <c r="J152" s="96">
        <f t="shared" si="17"/>
        <v>-4.9384204959570854E-2</v>
      </c>
      <c r="K152" s="119">
        <f t="shared" si="17"/>
        <v>-3.6881767015444655E-2</v>
      </c>
      <c r="L152" s="96">
        <v>4.8105677625678966E-2</v>
      </c>
      <c r="M152" s="90">
        <f>INDEX('Pace of change parameters'!$E$20:$I$20,1,$B$6)</f>
        <v>3.4500000000000003E-2</v>
      </c>
      <c r="N152" s="101">
        <f>IF(INDEX('Pace of change parameters'!$E$28:$I$28,1,$B$6)=1,(1+L152)*D152,D152)</f>
        <v>44062.362687383546</v>
      </c>
      <c r="O152" s="87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0.93421254855316838</v>
      </c>
      <c r="P152" s="51">
        <v>4.8105677625678966E-2</v>
      </c>
      <c r="Q152" s="51">
        <v>3.4499999999999975E-2</v>
      </c>
      <c r="R152" s="9">
        <f>IF(INDEX('Pace of change parameters'!$E$29:$I$29,1,$B$6)=1,D152*(1+P152),D152)</f>
        <v>44062.362687383546</v>
      </c>
      <c r="S152" s="96">
        <f>IF(P152&lt;INDEX('Pace of change parameters'!$E$22:$I$22,1,$B$6),INDEX('Pace of change parameters'!$E$22:$I$22,1,$B$6),P152)</f>
        <v>4.8105677625678966E-2</v>
      </c>
      <c r="T152" s="125">
        <v>3.4499999999999975E-2</v>
      </c>
      <c r="U152" s="110">
        <f t="shared" si="19"/>
        <v>44062.362687383546</v>
      </c>
      <c r="V152" s="124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5">
        <f>MIN(S152, S152+(INDEX('Pace of change parameters'!$E$25:$I$25,1,$B$6)-S152)*(1-V152))</f>
        <v>4.8105677625678966E-2</v>
      </c>
      <c r="X152" s="125">
        <v>3.4499999999999975E-2</v>
      </c>
      <c r="Y152" s="101">
        <f t="shared" si="20"/>
        <v>44062.362687383546</v>
      </c>
      <c r="Z152" s="90">
        <v>0</v>
      </c>
      <c r="AA152" s="92">
        <f t="shared" si="23"/>
        <v>46036.660949104567</v>
      </c>
      <c r="AB152" s="92">
        <f>IF(INDEX('Pace of change parameters'!$E$27:$I$27,1,$B$6)=1,MAX(AA152,Y152),Y152)</f>
        <v>44062.362687383546</v>
      </c>
      <c r="AC152" s="90">
        <f t="shared" si="21"/>
        <v>4.8105677625678966E-2</v>
      </c>
      <c r="AD152" s="136">
        <v>3.4499999999999975E-2</v>
      </c>
      <c r="AE152" s="50">
        <v>44062</v>
      </c>
      <c r="AF152" s="50">
        <v>134.69633500671583</v>
      </c>
      <c r="AG152" s="15">
        <f t="shared" si="22"/>
        <v>4.8097050428163701E-2</v>
      </c>
      <c r="AH152" s="15">
        <f t="shared" si="22"/>
        <v>3.4491484793928606E-2</v>
      </c>
      <c r="AI152" s="50"/>
      <c r="AJ152" s="50">
        <v>46036.660949104567</v>
      </c>
      <c r="AK152" s="50">
        <v>140.73281979463439</v>
      </c>
      <c r="AL152" s="15">
        <f t="shared" si="24"/>
        <v>-4.2893227015044277E-2</v>
      </c>
      <c r="AM152" s="52">
        <f t="shared" si="24"/>
        <v>-4.2893227015044277E-2</v>
      </c>
    </row>
    <row r="153" spans="1:39" x14ac:dyDescent="0.2">
      <c r="A153" s="178" t="s">
        <v>353</v>
      </c>
      <c r="B153" s="178" t="s">
        <v>354</v>
      </c>
      <c r="D153" s="61">
        <v>41184</v>
      </c>
      <c r="E153" s="66">
        <v>127.09334879539836</v>
      </c>
      <c r="F153" s="49"/>
      <c r="G153" s="81">
        <v>43360.115469045537</v>
      </c>
      <c r="H153" s="74">
        <v>132.12687674035269</v>
      </c>
      <c r="I153" s="83"/>
      <c r="J153" s="96">
        <f t="shared" ref="J153:K216" si="25">D153/G153-1</f>
        <v>-5.0187031226866741E-2</v>
      </c>
      <c r="K153" s="119">
        <f t="shared" si="25"/>
        <v>-3.809616990225162E-2</v>
      </c>
      <c r="L153" s="96">
        <v>4.7668904249086985E-2</v>
      </c>
      <c r="M153" s="90">
        <f>INDEX('Pace of change parameters'!$E$20:$I$20,1,$B$6)</f>
        <v>3.4500000000000003E-2</v>
      </c>
      <c r="N153" s="101">
        <f>IF(INDEX('Pace of change parameters'!$E$28:$I$28,1,$B$6)=1,(1+L153)*D153,D153)</f>
        <v>43147.196152594399</v>
      </c>
      <c r="O153" s="87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0.94727064411023254</v>
      </c>
      <c r="P153" s="51">
        <v>4.7668904249086985E-2</v>
      </c>
      <c r="Q153" s="51">
        <v>3.4499999999999975E-2</v>
      </c>
      <c r="R153" s="9">
        <f>IF(INDEX('Pace of change parameters'!$E$29:$I$29,1,$B$6)=1,D153*(1+P153),D153)</f>
        <v>43147.196152594399</v>
      </c>
      <c r="S153" s="96">
        <f>IF(P153&lt;INDEX('Pace of change parameters'!$E$22:$I$22,1,$B$6),INDEX('Pace of change parameters'!$E$22:$I$22,1,$B$6),P153)</f>
        <v>4.7668904249086985E-2</v>
      </c>
      <c r="T153" s="125">
        <v>3.4499999999999975E-2</v>
      </c>
      <c r="U153" s="110">
        <f t="shared" si="19"/>
        <v>43147.196152594399</v>
      </c>
      <c r="V153" s="124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5">
        <f>MIN(S153, S153+(INDEX('Pace of change parameters'!$E$25:$I$25,1,$B$6)-S153)*(1-V153))</f>
        <v>4.7668904249086985E-2</v>
      </c>
      <c r="X153" s="125">
        <v>3.4499999999999975E-2</v>
      </c>
      <c r="Y153" s="101">
        <f t="shared" si="20"/>
        <v>43147.196152594399</v>
      </c>
      <c r="Z153" s="90">
        <v>0</v>
      </c>
      <c r="AA153" s="92">
        <f t="shared" si="23"/>
        <v>45137.402715104225</v>
      </c>
      <c r="AB153" s="92">
        <f>IF(INDEX('Pace of change parameters'!$E$27:$I$27,1,$B$6)=1,MAX(AA153,Y153),Y153)</f>
        <v>43147.196152594399</v>
      </c>
      <c r="AC153" s="90">
        <f t="shared" si="21"/>
        <v>4.7668904249086985E-2</v>
      </c>
      <c r="AD153" s="136">
        <v>3.4499999999999975E-2</v>
      </c>
      <c r="AE153" s="50">
        <v>43147</v>
      </c>
      <c r="AF153" s="50">
        <v>131.4774716129576</v>
      </c>
      <c r="AG153" s="15">
        <f t="shared" si="22"/>
        <v>4.7664141414141437E-2</v>
      </c>
      <c r="AH153" s="15">
        <f t="shared" si="22"/>
        <v>3.4495297032553829E-2</v>
      </c>
      <c r="AI153" s="50"/>
      <c r="AJ153" s="50">
        <v>45137.402715104225</v>
      </c>
      <c r="AK153" s="50">
        <v>137.542623685488</v>
      </c>
      <c r="AL153" s="15">
        <f t="shared" si="24"/>
        <v>-4.4096527389206219E-2</v>
      </c>
      <c r="AM153" s="52">
        <f t="shared" si="24"/>
        <v>-4.4096527389206108E-2</v>
      </c>
    </row>
    <row r="154" spans="1:39" x14ac:dyDescent="0.2">
      <c r="A154" s="178" t="s">
        <v>355</v>
      </c>
      <c r="B154" s="178" t="s">
        <v>356</v>
      </c>
      <c r="D154" s="61">
        <v>38657</v>
      </c>
      <c r="E154" s="66">
        <v>155.06324723859922</v>
      </c>
      <c r="F154" s="49"/>
      <c r="G154" s="81">
        <v>40917.080643109475</v>
      </c>
      <c r="H154" s="74">
        <v>162.1060871624274</v>
      </c>
      <c r="I154" s="83"/>
      <c r="J154" s="96">
        <f t="shared" si="25"/>
        <v>-5.5235627947715749E-2</v>
      </c>
      <c r="K154" s="119">
        <f t="shared" si="25"/>
        <v>-4.3445869597551812E-2</v>
      </c>
      <c r="L154" s="96">
        <v>4.7409573406912653E-2</v>
      </c>
      <c r="M154" s="90">
        <f>INDEX('Pace of change parameters'!$E$20:$I$20,1,$B$6)</f>
        <v>3.4500000000000003E-2</v>
      </c>
      <c r="N154" s="101">
        <f>IF(INDEX('Pace of change parameters'!$E$28:$I$28,1,$B$6)=1,(1+L154)*D154,D154)</f>
        <v>40489.711879191025</v>
      </c>
      <c r="O154" s="87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1</v>
      </c>
      <c r="P154" s="51">
        <v>4.7409573406912653E-2</v>
      </c>
      <c r="Q154" s="51">
        <v>3.4499999999999975E-2</v>
      </c>
      <c r="R154" s="9">
        <f>IF(INDEX('Pace of change parameters'!$E$29:$I$29,1,$B$6)=1,D154*(1+P154),D154)</f>
        <v>40489.711879191025</v>
      </c>
      <c r="S154" s="96">
        <f>IF(P154&lt;INDEX('Pace of change parameters'!$E$22:$I$22,1,$B$6),INDEX('Pace of change parameters'!$E$22:$I$22,1,$B$6),P154)</f>
        <v>4.7409573406912653E-2</v>
      </c>
      <c r="T154" s="125">
        <v>3.4499999999999975E-2</v>
      </c>
      <c r="U154" s="110">
        <f t="shared" si="19"/>
        <v>40489.711879191025</v>
      </c>
      <c r="V154" s="124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5">
        <f>MIN(S154, S154+(INDEX('Pace of change parameters'!$E$25:$I$25,1,$B$6)-S154)*(1-V154))</f>
        <v>4.7409573406912653E-2</v>
      </c>
      <c r="X154" s="125">
        <v>3.4499999999999975E-2</v>
      </c>
      <c r="Y154" s="101">
        <f t="shared" si="20"/>
        <v>40489.711879191025</v>
      </c>
      <c r="Z154" s="90">
        <v>0</v>
      </c>
      <c r="AA154" s="92">
        <f t="shared" si="23"/>
        <v>42594.230364375057</v>
      </c>
      <c r="AB154" s="92">
        <f>IF(INDEX('Pace of change parameters'!$E$27:$I$27,1,$B$6)=1,MAX(AA154,Y154),Y154)</f>
        <v>40489.711879191025</v>
      </c>
      <c r="AC154" s="90">
        <f t="shared" si="21"/>
        <v>4.7409573406912653E-2</v>
      </c>
      <c r="AD154" s="136">
        <v>3.4499999999999975E-2</v>
      </c>
      <c r="AE154" s="50">
        <v>40490</v>
      </c>
      <c r="AF154" s="50">
        <v>160.41407075096453</v>
      </c>
      <c r="AG154" s="15">
        <f t="shared" si="22"/>
        <v>4.7417026670460771E-2</v>
      </c>
      <c r="AH154" s="15">
        <f t="shared" si="22"/>
        <v>3.4507361400292869E-2</v>
      </c>
      <c r="AI154" s="50"/>
      <c r="AJ154" s="50">
        <v>42594.230364375057</v>
      </c>
      <c r="AK154" s="50">
        <v>168.75065159925271</v>
      </c>
      <c r="AL154" s="15">
        <f t="shared" si="24"/>
        <v>-4.9401769825966668E-2</v>
      </c>
      <c r="AM154" s="52">
        <f t="shared" si="24"/>
        <v>-4.9401769825966668E-2</v>
      </c>
    </row>
    <row r="155" spans="1:39" x14ac:dyDescent="0.2">
      <c r="A155" s="178" t="s">
        <v>357</v>
      </c>
      <c r="B155" s="178" t="s">
        <v>358</v>
      </c>
      <c r="D155" s="61">
        <v>26858</v>
      </c>
      <c r="E155" s="66">
        <v>124.81620284440696</v>
      </c>
      <c r="F155" s="49"/>
      <c r="G155" s="81">
        <v>26909.66212451602</v>
      </c>
      <c r="H155" s="74">
        <v>123.43963271193687</v>
      </c>
      <c r="I155" s="83"/>
      <c r="J155" s="96">
        <f t="shared" si="25"/>
        <v>-1.9198354954057528E-3</v>
      </c>
      <c r="K155" s="119">
        <f t="shared" si="25"/>
        <v>1.1151767890321684E-2</v>
      </c>
      <c r="L155" s="96">
        <v>4.804858475646312E-2</v>
      </c>
      <c r="M155" s="90">
        <f>INDEX('Pace of change parameters'!$E$20:$I$20,1,$B$6)</f>
        <v>3.4500000000000003E-2</v>
      </c>
      <c r="N155" s="101">
        <f>IF(INDEX('Pace of change parameters'!$E$28:$I$28,1,$B$6)=1,(1+L155)*D155,D155)</f>
        <v>28148.488889389086</v>
      </c>
      <c r="O155" s="87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0.41772292591051957</v>
      </c>
      <c r="P155" s="51">
        <v>4.804858475646312E-2</v>
      </c>
      <c r="Q155" s="51">
        <v>3.4499999999999975E-2</v>
      </c>
      <c r="R155" s="9">
        <f>IF(INDEX('Pace of change parameters'!$E$29:$I$29,1,$B$6)=1,D155*(1+P155),D155)</f>
        <v>28148.488889389086</v>
      </c>
      <c r="S155" s="96">
        <f>IF(P155&lt;INDEX('Pace of change parameters'!$E$22:$I$22,1,$B$6),INDEX('Pace of change parameters'!$E$22:$I$22,1,$B$6),P155)</f>
        <v>4.804858475646312E-2</v>
      </c>
      <c r="T155" s="125">
        <v>3.4499999999999975E-2</v>
      </c>
      <c r="U155" s="110">
        <f t="shared" si="19"/>
        <v>28148.488889389086</v>
      </c>
      <c r="V155" s="124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5">
        <f>MIN(S155, S155+(INDEX('Pace of change parameters'!$E$25:$I$25,1,$B$6)-S155)*(1-V155))</f>
        <v>4.804858475646312E-2</v>
      </c>
      <c r="X155" s="125">
        <v>3.4499999999999975E-2</v>
      </c>
      <c r="Y155" s="101">
        <f t="shared" si="20"/>
        <v>28148.488889389086</v>
      </c>
      <c r="Z155" s="90">
        <v>0</v>
      </c>
      <c r="AA155" s="92">
        <f t="shared" si="23"/>
        <v>28012.661938337864</v>
      </c>
      <c r="AB155" s="92">
        <f>IF(INDEX('Pace of change parameters'!$E$27:$I$27,1,$B$6)=1,MAX(AA155,Y155),Y155)</f>
        <v>28148.488889389086</v>
      </c>
      <c r="AC155" s="90">
        <f t="shared" si="21"/>
        <v>4.804858475646312E-2</v>
      </c>
      <c r="AD155" s="136">
        <v>3.4499999999999975E-2</v>
      </c>
      <c r="AE155" s="50">
        <v>28148</v>
      </c>
      <c r="AF155" s="50">
        <v>129.12011921584431</v>
      </c>
      <c r="AG155" s="15">
        <f t="shared" si="22"/>
        <v>4.8030382009084827E-2</v>
      </c>
      <c r="AH155" s="15">
        <f t="shared" si="22"/>
        <v>3.4482032567538567E-2</v>
      </c>
      <c r="AI155" s="50"/>
      <c r="AJ155" s="50">
        <v>28012.661938337864</v>
      </c>
      <c r="AK155" s="50">
        <v>128.49929831715679</v>
      </c>
      <c r="AL155" s="15">
        <f t="shared" si="24"/>
        <v>4.8313174221017441E-3</v>
      </c>
      <c r="AM155" s="52">
        <f t="shared" si="24"/>
        <v>4.8313174221017441E-3</v>
      </c>
    </row>
    <row r="156" spans="1:39" x14ac:dyDescent="0.2">
      <c r="A156" s="178" t="s">
        <v>359</v>
      </c>
      <c r="B156" s="178" t="s">
        <v>360</v>
      </c>
      <c r="D156" s="61">
        <v>57292</v>
      </c>
      <c r="E156" s="66">
        <v>142.98756346498442</v>
      </c>
      <c r="F156" s="49"/>
      <c r="G156" s="81">
        <v>59845.875351307943</v>
      </c>
      <c r="H156" s="74">
        <v>147.98055954402005</v>
      </c>
      <c r="I156" s="83"/>
      <c r="J156" s="96">
        <f t="shared" si="25"/>
        <v>-4.2674208311201944E-2</v>
      </c>
      <c r="K156" s="119">
        <f t="shared" si="25"/>
        <v>-3.3740892009199053E-2</v>
      </c>
      <c r="L156" s="96">
        <v>4.4153469899854247E-2</v>
      </c>
      <c r="M156" s="90">
        <f>INDEX('Pace of change parameters'!$E$20:$I$20,1,$B$6)</f>
        <v>3.4500000000000003E-2</v>
      </c>
      <c r="N156" s="101">
        <f>IF(INDEX('Pace of change parameters'!$E$28:$I$28,1,$B$6)=1,(1+L156)*D156,D156)</f>
        <v>59821.640597502446</v>
      </c>
      <c r="O156" s="87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0.90043969902364573</v>
      </c>
      <c r="P156" s="51">
        <v>4.4153469899854247E-2</v>
      </c>
      <c r="Q156" s="51">
        <v>3.4499999999999975E-2</v>
      </c>
      <c r="R156" s="9">
        <f>IF(INDEX('Pace of change parameters'!$E$29:$I$29,1,$B$6)=1,D156*(1+P156),D156)</f>
        <v>59821.640597502446</v>
      </c>
      <c r="S156" s="96">
        <f>IF(P156&lt;INDEX('Pace of change parameters'!$E$22:$I$22,1,$B$6),INDEX('Pace of change parameters'!$E$22:$I$22,1,$B$6),P156)</f>
        <v>4.4153469899854247E-2</v>
      </c>
      <c r="T156" s="125">
        <v>3.4499999999999975E-2</v>
      </c>
      <c r="U156" s="110">
        <f t="shared" si="19"/>
        <v>59821.640597502446</v>
      </c>
      <c r="V156" s="124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5">
        <f>MIN(S156, S156+(INDEX('Pace of change parameters'!$E$25:$I$25,1,$B$6)-S156)*(1-V156))</f>
        <v>4.4153469899854247E-2</v>
      </c>
      <c r="X156" s="125">
        <v>3.4499999999999975E-2</v>
      </c>
      <c r="Y156" s="101">
        <f t="shared" si="20"/>
        <v>59821.640597502446</v>
      </c>
      <c r="Z156" s="90">
        <v>0</v>
      </c>
      <c r="AA156" s="92">
        <f t="shared" si="23"/>
        <v>62298.897208849572</v>
      </c>
      <c r="AB156" s="92">
        <f>IF(INDEX('Pace of change parameters'!$E$27:$I$27,1,$B$6)=1,MAX(AA156,Y156),Y156)</f>
        <v>59821.640597502446</v>
      </c>
      <c r="AC156" s="90">
        <f t="shared" si="21"/>
        <v>4.4153469899854247E-2</v>
      </c>
      <c r="AD156" s="136">
        <v>3.4499999999999975E-2</v>
      </c>
      <c r="AE156" s="50">
        <v>59822</v>
      </c>
      <c r="AF156" s="50">
        <v>147.92152309706159</v>
      </c>
      <c r="AG156" s="15">
        <f t="shared" si="22"/>
        <v>4.4159743070585789E-2</v>
      </c>
      <c r="AH156" s="15">
        <f t="shared" si="22"/>
        <v>3.4506215173639498E-2</v>
      </c>
      <c r="AI156" s="50"/>
      <c r="AJ156" s="50">
        <v>62298.897208849572</v>
      </c>
      <c r="AK156" s="50">
        <v>154.04613290094463</v>
      </c>
      <c r="AL156" s="15">
        <f t="shared" si="24"/>
        <v>-3.9758283369705105E-2</v>
      </c>
      <c r="AM156" s="52">
        <f t="shared" si="24"/>
        <v>-3.9758283369705216E-2</v>
      </c>
    </row>
    <row r="157" spans="1:39" x14ac:dyDescent="0.2">
      <c r="A157" s="178" t="s">
        <v>361</v>
      </c>
      <c r="B157" s="178" t="s">
        <v>362</v>
      </c>
      <c r="D157" s="61">
        <v>46621</v>
      </c>
      <c r="E157" s="66">
        <v>141.06926715372086</v>
      </c>
      <c r="F157" s="49"/>
      <c r="G157" s="81">
        <v>49293.343781730415</v>
      </c>
      <c r="H157" s="74">
        <v>147.29185100891058</v>
      </c>
      <c r="I157" s="83"/>
      <c r="J157" s="96">
        <f t="shared" si="25"/>
        <v>-5.421307577679213E-2</v>
      </c>
      <c r="K157" s="119">
        <f t="shared" si="25"/>
        <v>-4.2246626765612971E-2</v>
      </c>
      <c r="L157" s="96">
        <v>4.7588879942204843E-2</v>
      </c>
      <c r="M157" s="90">
        <f>INDEX('Pace of change parameters'!$E$20:$I$20,1,$B$6)</f>
        <v>3.4500000000000003E-2</v>
      </c>
      <c r="N157" s="101">
        <f>IF(INDEX('Pace of change parameters'!$E$28:$I$28,1,$B$6)=1,(1+L157)*D157,D157)</f>
        <v>48839.64117178553</v>
      </c>
      <c r="O157" s="87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0.9918992125334728</v>
      </c>
      <c r="P157" s="51">
        <v>4.7588879942204843E-2</v>
      </c>
      <c r="Q157" s="51">
        <v>3.4499999999999975E-2</v>
      </c>
      <c r="R157" s="9">
        <f>IF(INDEX('Pace of change parameters'!$E$29:$I$29,1,$B$6)=1,D157*(1+P157),D157)</f>
        <v>48839.64117178553</v>
      </c>
      <c r="S157" s="96">
        <f>IF(P157&lt;INDEX('Pace of change parameters'!$E$22:$I$22,1,$B$6),INDEX('Pace of change parameters'!$E$22:$I$22,1,$B$6),P157)</f>
        <v>4.7588879942204843E-2</v>
      </c>
      <c r="T157" s="125">
        <v>3.4499999999999975E-2</v>
      </c>
      <c r="U157" s="110">
        <f t="shared" si="19"/>
        <v>48839.64117178553</v>
      </c>
      <c r="V157" s="124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5">
        <f>MIN(S157, S157+(INDEX('Pace of change parameters'!$E$25:$I$25,1,$B$6)-S157)*(1-V157))</f>
        <v>4.7588879942204843E-2</v>
      </c>
      <c r="X157" s="125">
        <v>3.4499999999999975E-2</v>
      </c>
      <c r="Y157" s="101">
        <f t="shared" si="20"/>
        <v>48839.64117178553</v>
      </c>
      <c r="Z157" s="90">
        <v>0</v>
      </c>
      <c r="AA157" s="92">
        <f t="shared" si="23"/>
        <v>51313.828050998534</v>
      </c>
      <c r="AB157" s="92">
        <f>IF(INDEX('Pace of change parameters'!$E$27:$I$27,1,$B$6)=1,MAX(AA157,Y157),Y157)</f>
        <v>48839.64117178553</v>
      </c>
      <c r="AC157" s="90">
        <f t="shared" si="21"/>
        <v>4.7588879942204843E-2</v>
      </c>
      <c r="AD157" s="136">
        <v>3.4499999999999975E-2</v>
      </c>
      <c r="AE157" s="50">
        <v>48840</v>
      </c>
      <c r="AF157" s="50">
        <v>145.93722907354086</v>
      </c>
      <c r="AG157" s="15">
        <f t="shared" si="22"/>
        <v>4.7596576650007494E-2</v>
      </c>
      <c r="AH157" s="15">
        <f t="shared" si="22"/>
        <v>3.4507600542898365E-2</v>
      </c>
      <c r="AI157" s="50"/>
      <c r="AJ157" s="50">
        <v>51313.828050998534</v>
      </c>
      <c r="AK157" s="50">
        <v>153.32919490005855</v>
      </c>
      <c r="AL157" s="15">
        <f t="shared" si="24"/>
        <v>-4.8209773952937351E-2</v>
      </c>
      <c r="AM157" s="52">
        <f t="shared" si="24"/>
        <v>-4.8209773952937351E-2</v>
      </c>
    </row>
    <row r="158" spans="1:39" x14ac:dyDescent="0.2">
      <c r="A158" s="178" t="s">
        <v>363</v>
      </c>
      <c r="B158" s="178" t="s">
        <v>364</v>
      </c>
      <c r="D158" s="61">
        <v>30230</v>
      </c>
      <c r="E158" s="66">
        <v>130.19096407032407</v>
      </c>
      <c r="F158" s="49"/>
      <c r="G158" s="81">
        <v>29266.658819940683</v>
      </c>
      <c r="H158" s="74">
        <v>124.58790914825551</v>
      </c>
      <c r="I158" s="83"/>
      <c r="J158" s="96">
        <f t="shared" si="25"/>
        <v>3.2915994476381716E-2</v>
      </c>
      <c r="K158" s="119">
        <f t="shared" si="25"/>
        <v>4.4972702089422834E-2</v>
      </c>
      <c r="L158" s="96">
        <v>4.6575196910871419E-2</v>
      </c>
      <c r="M158" s="90">
        <f>INDEX('Pace of change parameters'!$E$20:$I$20,1,$B$6)</f>
        <v>3.4500000000000003E-2</v>
      </c>
      <c r="N158" s="101">
        <f>IF(INDEX('Pace of change parameters'!$E$28:$I$28,1,$B$6)=1,(1+L158)*D158,D158)</f>
        <v>31637.968202615644</v>
      </c>
      <c r="O158" s="87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5.4056966780399666E-2</v>
      </c>
      <c r="P158" s="51">
        <v>4.6575196910871419E-2</v>
      </c>
      <c r="Q158" s="51">
        <v>3.4499999999999975E-2</v>
      </c>
      <c r="R158" s="9">
        <f>IF(INDEX('Pace of change parameters'!$E$29:$I$29,1,$B$6)=1,D158*(1+P158),D158)</f>
        <v>31637.968202615644</v>
      </c>
      <c r="S158" s="96">
        <f>IF(P158&lt;INDEX('Pace of change parameters'!$E$22:$I$22,1,$B$6),INDEX('Pace of change parameters'!$E$22:$I$22,1,$B$6),P158)</f>
        <v>4.6575196910871419E-2</v>
      </c>
      <c r="T158" s="125">
        <v>3.4499999999999975E-2</v>
      </c>
      <c r="U158" s="110">
        <f t="shared" si="19"/>
        <v>31637.968202615644</v>
      </c>
      <c r="V158" s="124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5">
        <f>MIN(S158, S158+(INDEX('Pace of change parameters'!$E$25:$I$25,1,$B$6)-S158)*(1-V158))</f>
        <v>4.6575196910871419E-2</v>
      </c>
      <c r="X158" s="125">
        <v>3.4499999999999975E-2</v>
      </c>
      <c r="Y158" s="101">
        <f t="shared" si="20"/>
        <v>31637.968202615644</v>
      </c>
      <c r="Z158" s="90">
        <v>0</v>
      </c>
      <c r="AA158" s="92">
        <f t="shared" si="23"/>
        <v>30466.269542669612</v>
      </c>
      <c r="AB158" s="92">
        <f>IF(INDEX('Pace of change parameters'!$E$27:$I$27,1,$B$6)=1,MAX(AA158,Y158),Y158)</f>
        <v>31637.968202615644</v>
      </c>
      <c r="AC158" s="90">
        <f t="shared" si="21"/>
        <v>4.6575196910871419E-2</v>
      </c>
      <c r="AD158" s="136">
        <v>3.4499999999999975E-2</v>
      </c>
      <c r="AE158" s="50">
        <v>31638</v>
      </c>
      <c r="AF158" s="50">
        <v>134.68268769193574</v>
      </c>
      <c r="AG158" s="15">
        <f t="shared" si="22"/>
        <v>4.6576248759510497E-2</v>
      </c>
      <c r="AH158" s="15">
        <f t="shared" si="22"/>
        <v>3.4501039712597992E-2</v>
      </c>
      <c r="AI158" s="50"/>
      <c r="AJ158" s="50">
        <v>30466.269542669612</v>
      </c>
      <c r="AK158" s="50">
        <v>129.69464144237011</v>
      </c>
      <c r="AL158" s="15">
        <f t="shared" si="24"/>
        <v>3.8459925514980453E-2</v>
      </c>
      <c r="AM158" s="52">
        <f t="shared" si="24"/>
        <v>3.8459925514980231E-2</v>
      </c>
    </row>
    <row r="159" spans="1:39" x14ac:dyDescent="0.2">
      <c r="A159" s="178" t="s">
        <v>365</v>
      </c>
      <c r="B159" s="178" t="s">
        <v>366</v>
      </c>
      <c r="D159" s="61">
        <v>55078</v>
      </c>
      <c r="E159" s="66">
        <v>139.65689974350053</v>
      </c>
      <c r="F159" s="49"/>
      <c r="G159" s="81">
        <v>57784.130459259708</v>
      </c>
      <c r="H159" s="74">
        <v>144.66828111311054</v>
      </c>
      <c r="I159" s="83"/>
      <c r="J159" s="96">
        <f t="shared" si="25"/>
        <v>-4.6831724173259759E-2</v>
      </c>
      <c r="K159" s="119">
        <f t="shared" si="25"/>
        <v>-3.4640498463459291E-2</v>
      </c>
      <c r="L159" s="96">
        <v>4.7731475822933467E-2</v>
      </c>
      <c r="M159" s="90">
        <f>INDEX('Pace of change parameters'!$E$20:$I$20,1,$B$6)</f>
        <v>3.4500000000000003E-2</v>
      </c>
      <c r="N159" s="101">
        <f>IF(INDEX('Pace of change parameters'!$E$28:$I$28,1,$B$6)=1,(1+L159)*D159,D159)</f>
        <v>57706.954225375528</v>
      </c>
      <c r="O159" s="87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0.91011288670386337</v>
      </c>
      <c r="P159" s="51">
        <v>4.7731475822933467E-2</v>
      </c>
      <c r="Q159" s="51">
        <v>3.4499999999999975E-2</v>
      </c>
      <c r="R159" s="9">
        <f>IF(INDEX('Pace of change parameters'!$E$29:$I$29,1,$B$6)=1,D159*(1+P159),D159)</f>
        <v>57706.954225375528</v>
      </c>
      <c r="S159" s="96">
        <f>IF(P159&lt;INDEX('Pace of change parameters'!$E$22:$I$22,1,$B$6),INDEX('Pace of change parameters'!$E$22:$I$22,1,$B$6),P159)</f>
        <v>4.7731475822933467E-2</v>
      </c>
      <c r="T159" s="125">
        <v>3.4499999999999975E-2</v>
      </c>
      <c r="U159" s="110">
        <f t="shared" si="19"/>
        <v>57706.954225375528</v>
      </c>
      <c r="V159" s="124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5">
        <f>MIN(S159, S159+(INDEX('Pace of change parameters'!$E$25:$I$25,1,$B$6)-S159)*(1-V159))</f>
        <v>4.7731475822933467E-2</v>
      </c>
      <c r="X159" s="125">
        <v>3.4499999999999975E-2</v>
      </c>
      <c r="Y159" s="101">
        <f t="shared" si="20"/>
        <v>57706.954225375528</v>
      </c>
      <c r="Z159" s="90">
        <v>0</v>
      </c>
      <c r="AA159" s="92">
        <f t="shared" si="23"/>
        <v>60152.64348047501</v>
      </c>
      <c r="AB159" s="92">
        <f>IF(INDEX('Pace of change parameters'!$E$27:$I$27,1,$B$6)=1,MAX(AA159,Y159),Y159)</f>
        <v>57706.954225375528</v>
      </c>
      <c r="AC159" s="90">
        <f t="shared" si="21"/>
        <v>4.7731475822933467E-2</v>
      </c>
      <c r="AD159" s="136">
        <v>3.4499999999999975E-2</v>
      </c>
      <c r="AE159" s="50">
        <v>57707</v>
      </c>
      <c r="AF159" s="50">
        <v>144.47517738594735</v>
      </c>
      <c r="AG159" s="15">
        <f t="shared" si="22"/>
        <v>4.7732306910200029E-2</v>
      </c>
      <c r="AH159" s="15">
        <f t="shared" si="22"/>
        <v>3.4500820591723436E-2</v>
      </c>
      <c r="AI159" s="50"/>
      <c r="AJ159" s="50">
        <v>60152.64348047501</v>
      </c>
      <c r="AK159" s="50">
        <v>150.59808752968056</v>
      </c>
      <c r="AL159" s="15">
        <f t="shared" si="24"/>
        <v>-4.0657290169946458E-2</v>
      </c>
      <c r="AM159" s="52">
        <f t="shared" si="24"/>
        <v>-4.0657290169946347E-2</v>
      </c>
    </row>
    <row r="160" spans="1:39" x14ac:dyDescent="0.2">
      <c r="A160" s="178" t="s">
        <v>367</v>
      </c>
      <c r="B160" s="178" t="s">
        <v>368</v>
      </c>
      <c r="D160" s="61">
        <v>40155</v>
      </c>
      <c r="E160" s="66">
        <v>124.50432275909536</v>
      </c>
      <c r="F160" s="49"/>
      <c r="G160" s="81">
        <v>42430.469408059354</v>
      </c>
      <c r="H160" s="74">
        <v>129.4508815361055</v>
      </c>
      <c r="I160" s="83"/>
      <c r="J160" s="96">
        <f t="shared" si="25"/>
        <v>-5.3628193131116886E-2</v>
      </c>
      <c r="K160" s="119">
        <f t="shared" si="25"/>
        <v>-3.8211858569927815E-2</v>
      </c>
      <c r="L160" s="96">
        <v>5.1351937037637851E-2</v>
      </c>
      <c r="M160" s="90">
        <f>INDEX('Pace of change parameters'!$E$20:$I$20,1,$B$6)</f>
        <v>3.4500000000000003E-2</v>
      </c>
      <c r="N160" s="101">
        <f>IF(INDEX('Pace of change parameters'!$E$28:$I$28,1,$B$6)=1,(1+L160)*D160,D160)</f>
        <v>42217.037031746346</v>
      </c>
      <c r="O160" s="87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0.94851460827879375</v>
      </c>
      <c r="P160" s="51">
        <v>5.1351937037637851E-2</v>
      </c>
      <c r="Q160" s="51">
        <v>3.4499999999999975E-2</v>
      </c>
      <c r="R160" s="9">
        <f>IF(INDEX('Pace of change parameters'!$E$29:$I$29,1,$B$6)=1,D160*(1+P160),D160)</f>
        <v>42217.037031746346</v>
      </c>
      <c r="S160" s="96">
        <f>IF(P160&lt;INDEX('Pace of change parameters'!$E$22:$I$22,1,$B$6),INDEX('Pace of change parameters'!$E$22:$I$22,1,$B$6),P160)</f>
        <v>5.1351937037637851E-2</v>
      </c>
      <c r="T160" s="125">
        <v>3.4499999999999975E-2</v>
      </c>
      <c r="U160" s="110">
        <f t="shared" si="19"/>
        <v>42217.037031746346</v>
      </c>
      <c r="V160" s="124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5">
        <f>MIN(S160, S160+(INDEX('Pace of change parameters'!$E$25:$I$25,1,$B$6)-S160)*(1-V160))</f>
        <v>5.1351937037637851E-2</v>
      </c>
      <c r="X160" s="125">
        <v>3.4499999999999975E-2</v>
      </c>
      <c r="Y160" s="101">
        <f t="shared" si="20"/>
        <v>42217.037031746346</v>
      </c>
      <c r="Z160" s="90">
        <v>0</v>
      </c>
      <c r="AA160" s="92">
        <f t="shared" si="23"/>
        <v>44169.651403021118</v>
      </c>
      <c r="AB160" s="92">
        <f>IF(INDEX('Pace of change parameters'!$E$27:$I$27,1,$B$6)=1,MAX(AA160,Y160),Y160)</f>
        <v>42217.037031746346</v>
      </c>
      <c r="AC160" s="90">
        <f t="shared" si="21"/>
        <v>5.1351937037637851E-2</v>
      </c>
      <c r="AD160" s="136">
        <v>3.4499999999999975E-2</v>
      </c>
      <c r="AE160" s="50">
        <v>42217</v>
      </c>
      <c r="AF160" s="50">
        <v>128.79960891433655</v>
      </c>
      <c r="AG160" s="15">
        <f t="shared" si="22"/>
        <v>5.1351014817581975E-2</v>
      </c>
      <c r="AH160" s="15">
        <f t="shared" si="22"/>
        <v>3.4499092562048528E-2</v>
      </c>
      <c r="AI160" s="50"/>
      <c r="AJ160" s="50">
        <v>44169.651403021118</v>
      </c>
      <c r="AK160" s="50">
        <v>134.75694214633197</v>
      </c>
      <c r="AL160" s="15">
        <f t="shared" si="24"/>
        <v>-4.4207987633960832E-2</v>
      </c>
      <c r="AM160" s="52">
        <f t="shared" si="24"/>
        <v>-4.4207987633960832E-2</v>
      </c>
    </row>
    <row r="161" spans="1:39" x14ac:dyDescent="0.2">
      <c r="A161" s="178" t="s">
        <v>369</v>
      </c>
      <c r="B161" s="178" t="s">
        <v>370</v>
      </c>
      <c r="D161" s="61">
        <v>26515</v>
      </c>
      <c r="E161" s="66">
        <v>120.24947065838136</v>
      </c>
      <c r="F161" s="49"/>
      <c r="G161" s="81">
        <v>28002.145062553231</v>
      </c>
      <c r="H161" s="74">
        <v>125.54095773863925</v>
      </c>
      <c r="I161" s="83"/>
      <c r="J161" s="96">
        <f t="shared" si="25"/>
        <v>-5.3108255072286004E-2</v>
      </c>
      <c r="K161" s="119">
        <f t="shared" si="25"/>
        <v>-4.2149487908751837E-2</v>
      </c>
      <c r="L161" s="96">
        <v>4.6472693490470229E-2</v>
      </c>
      <c r="M161" s="90">
        <f>INDEX('Pace of change parameters'!$E$20:$I$20,1,$B$6)</f>
        <v>3.4500000000000003E-2</v>
      </c>
      <c r="N161" s="101">
        <f>IF(INDEX('Pace of change parameters'!$E$28:$I$28,1,$B$6)=1,(1+L161)*D161,D161)</f>
        <v>27747.223467899817</v>
      </c>
      <c r="O161" s="87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0.99085470869625636</v>
      </c>
      <c r="P161" s="51">
        <v>4.6472693490470229E-2</v>
      </c>
      <c r="Q161" s="51">
        <v>3.4499999999999975E-2</v>
      </c>
      <c r="R161" s="9">
        <f>IF(INDEX('Pace of change parameters'!$E$29:$I$29,1,$B$6)=1,D161*(1+P161),D161)</f>
        <v>27747.223467899817</v>
      </c>
      <c r="S161" s="96">
        <f>IF(P161&lt;INDEX('Pace of change parameters'!$E$22:$I$22,1,$B$6),INDEX('Pace of change parameters'!$E$22:$I$22,1,$B$6),P161)</f>
        <v>4.6472693490470229E-2</v>
      </c>
      <c r="T161" s="125">
        <v>3.4499999999999975E-2</v>
      </c>
      <c r="U161" s="110">
        <f t="shared" si="19"/>
        <v>27747.223467899817</v>
      </c>
      <c r="V161" s="124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5">
        <f>MIN(S161, S161+(INDEX('Pace of change parameters'!$E$25:$I$25,1,$B$6)-S161)*(1-V161))</f>
        <v>4.6472693490470229E-2</v>
      </c>
      <c r="X161" s="125">
        <v>3.4499999999999975E-2</v>
      </c>
      <c r="Y161" s="101">
        <f t="shared" si="20"/>
        <v>27747.223467899817</v>
      </c>
      <c r="Z161" s="90">
        <v>0</v>
      </c>
      <c r="AA161" s="92">
        <f t="shared" si="23"/>
        <v>29149.924646246684</v>
      </c>
      <c r="AB161" s="92">
        <f>IF(INDEX('Pace of change parameters'!$E$27:$I$27,1,$B$6)=1,MAX(AA161,Y161),Y161)</f>
        <v>27747.223467899817</v>
      </c>
      <c r="AC161" s="90">
        <f t="shared" si="21"/>
        <v>4.6472693490470229E-2</v>
      </c>
      <c r="AD161" s="136">
        <v>3.4499999999999975E-2</v>
      </c>
      <c r="AE161" s="50">
        <v>27747</v>
      </c>
      <c r="AF161" s="50">
        <v>124.39707553091323</v>
      </c>
      <c r="AG161" s="15">
        <f t="shared" ref="AG161:AH217" si="26">AE161/D161 - 1</f>
        <v>4.6464265510088643E-2</v>
      </c>
      <c r="AH161" s="15">
        <f t="shared" si="26"/>
        <v>3.449166844413698E-2</v>
      </c>
      <c r="AI161" s="50"/>
      <c r="AJ161" s="50">
        <v>29149.924646246684</v>
      </c>
      <c r="AK161" s="50">
        <v>130.68675452984385</v>
      </c>
      <c r="AL161" s="15">
        <f t="shared" ref="AL161:AM217" si="27">AE161/AJ161-1</f>
        <v>-4.8127899583689793E-2</v>
      </c>
      <c r="AM161" s="52">
        <f t="shared" si="27"/>
        <v>-4.8127899583689682E-2</v>
      </c>
    </row>
    <row r="162" spans="1:39" x14ac:dyDescent="0.2">
      <c r="A162" s="178" t="s">
        <v>371</v>
      </c>
      <c r="B162" s="178" t="s">
        <v>372</v>
      </c>
      <c r="D162" s="61">
        <v>46469</v>
      </c>
      <c r="E162" s="66">
        <v>141.25726031191704</v>
      </c>
      <c r="F162" s="49"/>
      <c r="G162" s="81">
        <v>49054.446966550968</v>
      </c>
      <c r="H162" s="74">
        <v>147.45762724692915</v>
      </c>
      <c r="I162" s="83"/>
      <c r="J162" s="96">
        <f t="shared" si="25"/>
        <v>-5.2705659250708137E-2</v>
      </c>
      <c r="K162" s="119">
        <f t="shared" si="25"/>
        <v>-4.2048465384765255E-2</v>
      </c>
      <c r="L162" s="96">
        <v>4.6138269733140724E-2</v>
      </c>
      <c r="M162" s="90">
        <f>INDEX('Pace of change parameters'!$E$20:$I$20,1,$B$6)</f>
        <v>3.4500000000000003E-2</v>
      </c>
      <c r="N162" s="101">
        <f>IF(INDEX('Pace of change parameters'!$E$28:$I$28,1,$B$6)=1,(1+L162)*D162,D162)</f>
        <v>48612.999256229319</v>
      </c>
      <c r="O162" s="87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0.98976844499747585</v>
      </c>
      <c r="P162" s="51">
        <v>4.6138269733140724E-2</v>
      </c>
      <c r="Q162" s="51">
        <v>3.4499999999999975E-2</v>
      </c>
      <c r="R162" s="9">
        <f>IF(INDEX('Pace of change parameters'!$E$29:$I$29,1,$B$6)=1,D162*(1+P162),D162)</f>
        <v>48612.999256229319</v>
      </c>
      <c r="S162" s="96">
        <f>IF(P162&lt;INDEX('Pace of change parameters'!$E$22:$I$22,1,$B$6),INDEX('Pace of change parameters'!$E$22:$I$22,1,$B$6),P162)</f>
        <v>4.6138269733140724E-2</v>
      </c>
      <c r="T162" s="125">
        <v>3.4499999999999975E-2</v>
      </c>
      <c r="U162" s="110">
        <f t="shared" si="19"/>
        <v>48612.999256229319</v>
      </c>
      <c r="V162" s="124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5">
        <f>MIN(S162, S162+(INDEX('Pace of change parameters'!$E$25:$I$25,1,$B$6)-S162)*(1-V162))</f>
        <v>4.6138269733140724E-2</v>
      </c>
      <c r="X162" s="125">
        <v>3.4499999999999975E-2</v>
      </c>
      <c r="Y162" s="101">
        <f t="shared" si="20"/>
        <v>48612.999256229319</v>
      </c>
      <c r="Z162" s="90">
        <v>0</v>
      </c>
      <c r="AA162" s="92">
        <f t="shared" si="23"/>
        <v>51065.13909716472</v>
      </c>
      <c r="AB162" s="92">
        <f>IF(INDEX('Pace of change parameters'!$E$27:$I$27,1,$B$6)=1,MAX(AA162,Y162),Y162)</f>
        <v>48612.999256229319</v>
      </c>
      <c r="AC162" s="90">
        <f t="shared" si="21"/>
        <v>4.6138269733140724E-2</v>
      </c>
      <c r="AD162" s="136">
        <v>3.4499999999999975E-2</v>
      </c>
      <c r="AE162" s="50">
        <v>48613</v>
      </c>
      <c r="AF162" s="50">
        <v>146.13063802845224</v>
      </c>
      <c r="AG162" s="15">
        <f t="shared" si="26"/>
        <v>4.6138285738879681E-2</v>
      </c>
      <c r="AH162" s="15">
        <f t="shared" si="26"/>
        <v>3.4500015827675368E-2</v>
      </c>
      <c r="AI162" s="50"/>
      <c r="AJ162" s="50">
        <v>51065.13909716472</v>
      </c>
      <c r="AK162" s="50">
        <v>153.50176613828282</v>
      </c>
      <c r="AL162" s="15">
        <f t="shared" si="27"/>
        <v>-4.8019826059787829E-2</v>
      </c>
      <c r="AM162" s="52">
        <f t="shared" si="27"/>
        <v>-4.801982605978794E-2</v>
      </c>
    </row>
    <row r="163" spans="1:39" x14ac:dyDescent="0.2">
      <c r="A163" s="178" t="s">
        <v>373</v>
      </c>
      <c r="B163" s="178" t="s">
        <v>374</v>
      </c>
      <c r="D163" s="61">
        <v>27141</v>
      </c>
      <c r="E163" s="66">
        <v>134.98762655478873</v>
      </c>
      <c r="F163" s="49"/>
      <c r="G163" s="81">
        <v>26625.265976463732</v>
      </c>
      <c r="H163" s="74">
        <v>130.6980033662943</v>
      </c>
      <c r="I163" s="83"/>
      <c r="J163" s="96">
        <f t="shared" si="25"/>
        <v>1.9370098461820806E-2</v>
      </c>
      <c r="K163" s="119">
        <f t="shared" si="25"/>
        <v>3.2820877733474862E-2</v>
      </c>
      <c r="L163" s="96">
        <v>4.8150421154714129E-2</v>
      </c>
      <c r="M163" s="90">
        <f>INDEX('Pace of change parameters'!$E$20:$I$20,1,$B$6)</f>
        <v>3.4500000000000003E-2</v>
      </c>
      <c r="N163" s="101">
        <f>IF(INDEX('Pace of change parameters'!$E$28:$I$28,1,$B$6)=1,(1+L163)*D163,D163)</f>
        <v>28447.850580560094</v>
      </c>
      <c r="O163" s="87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0.18472174480134559</v>
      </c>
      <c r="P163" s="51">
        <v>4.8150421154714129E-2</v>
      </c>
      <c r="Q163" s="51">
        <v>3.4499999999999975E-2</v>
      </c>
      <c r="R163" s="9">
        <f>IF(INDEX('Pace of change parameters'!$E$29:$I$29,1,$B$6)=1,D163*(1+P163),D163)</f>
        <v>28447.850580560094</v>
      </c>
      <c r="S163" s="96">
        <f>IF(P163&lt;INDEX('Pace of change parameters'!$E$22:$I$22,1,$B$6),INDEX('Pace of change parameters'!$E$22:$I$22,1,$B$6),P163)</f>
        <v>4.8150421154714129E-2</v>
      </c>
      <c r="T163" s="125">
        <v>3.4499999999999975E-2</v>
      </c>
      <c r="U163" s="110">
        <f t="shared" si="19"/>
        <v>28447.850580560094</v>
      </c>
      <c r="V163" s="124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5">
        <f>MIN(S163, S163+(INDEX('Pace of change parameters'!$E$25:$I$25,1,$B$6)-S163)*(1-V163))</f>
        <v>4.8150421154714129E-2</v>
      </c>
      <c r="X163" s="125">
        <v>3.4499999999999975E-2</v>
      </c>
      <c r="Y163" s="101">
        <f t="shared" si="20"/>
        <v>28447.850580560094</v>
      </c>
      <c r="Z163" s="90">
        <v>0</v>
      </c>
      <c r="AA163" s="92">
        <f t="shared" si="23"/>
        <v>27716.608680028974</v>
      </c>
      <c r="AB163" s="92">
        <f>IF(INDEX('Pace of change parameters'!$E$27:$I$27,1,$B$6)=1,MAX(AA163,Y163),Y163)</f>
        <v>28447.850580560094</v>
      </c>
      <c r="AC163" s="90">
        <f t="shared" si="21"/>
        <v>4.8150421154714129E-2</v>
      </c>
      <c r="AD163" s="136">
        <v>3.4499999999999975E-2</v>
      </c>
      <c r="AE163" s="50">
        <v>28448</v>
      </c>
      <c r="AF163" s="50">
        <v>139.64543314050167</v>
      </c>
      <c r="AG163" s="15">
        <f t="shared" si="26"/>
        <v>4.8155926458126164E-2</v>
      </c>
      <c r="AH163" s="15">
        <f t="shared" si="26"/>
        <v>3.4505433605964031E-2</v>
      </c>
      <c r="AI163" s="50"/>
      <c r="AJ163" s="50">
        <v>27716.608680028974</v>
      </c>
      <c r="AK163" s="50">
        <v>136.05518223806365</v>
      </c>
      <c r="AL163" s="15">
        <f t="shared" si="27"/>
        <v>2.6388196637419981E-2</v>
      </c>
      <c r="AM163" s="52">
        <f t="shared" si="27"/>
        <v>2.6388196637419759E-2</v>
      </c>
    </row>
    <row r="164" spans="1:39" x14ac:dyDescent="0.2">
      <c r="A164" s="178" t="s">
        <v>375</v>
      </c>
      <c r="B164" s="178" t="s">
        <v>376</v>
      </c>
      <c r="D164" s="61">
        <v>47370</v>
      </c>
      <c r="E164" s="66">
        <v>148.29345207918561</v>
      </c>
      <c r="F164" s="49"/>
      <c r="G164" s="81">
        <v>49988.313756707612</v>
      </c>
      <c r="H164" s="74">
        <v>153.90961660682015</v>
      </c>
      <c r="I164" s="83"/>
      <c r="J164" s="96">
        <f t="shared" si="25"/>
        <v>-5.2378517296080562E-2</v>
      </c>
      <c r="K164" s="119">
        <f t="shared" si="25"/>
        <v>-3.6490017007720033E-2</v>
      </c>
      <c r="L164" s="96">
        <v>5.1845167715498297E-2</v>
      </c>
      <c r="M164" s="90">
        <f>INDEX('Pace of change parameters'!$E$20:$I$20,1,$B$6)</f>
        <v>3.4500000000000003E-2</v>
      </c>
      <c r="N164" s="101">
        <f>IF(INDEX('Pace of change parameters'!$E$28:$I$28,1,$B$6)=1,(1+L164)*D164,D164)</f>
        <v>49825.905594683158</v>
      </c>
      <c r="O164" s="87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0.93000018287871011</v>
      </c>
      <c r="P164" s="51">
        <v>5.1845167715498297E-2</v>
      </c>
      <c r="Q164" s="51">
        <v>3.4499999999999975E-2</v>
      </c>
      <c r="R164" s="9">
        <f>IF(INDEX('Pace of change parameters'!$E$29:$I$29,1,$B$6)=1,D164*(1+P164),D164)</f>
        <v>49825.905594683158</v>
      </c>
      <c r="S164" s="96">
        <f>IF(P164&lt;INDEX('Pace of change parameters'!$E$22:$I$22,1,$B$6),INDEX('Pace of change parameters'!$E$22:$I$22,1,$B$6),P164)</f>
        <v>5.1845167715498297E-2</v>
      </c>
      <c r="T164" s="125">
        <v>3.4499999999999975E-2</v>
      </c>
      <c r="U164" s="110">
        <f t="shared" si="19"/>
        <v>49825.905594683158</v>
      </c>
      <c r="V164" s="124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5">
        <f>MIN(S164, S164+(INDEX('Pace of change parameters'!$E$25:$I$25,1,$B$6)-S164)*(1-V164))</f>
        <v>5.1845167715498297E-2</v>
      </c>
      <c r="X164" s="125">
        <v>3.4499999999999975E-2</v>
      </c>
      <c r="Y164" s="101">
        <f t="shared" si="20"/>
        <v>49825.905594683158</v>
      </c>
      <c r="Z164" s="90">
        <v>0</v>
      </c>
      <c r="AA164" s="92">
        <f t="shared" si="23"/>
        <v>52037.284141834956</v>
      </c>
      <c r="AB164" s="92">
        <f>IF(INDEX('Pace of change parameters'!$E$27:$I$27,1,$B$6)=1,MAX(AA164,Y164),Y164)</f>
        <v>49825.905594683158</v>
      </c>
      <c r="AC164" s="90">
        <f t="shared" si="21"/>
        <v>5.1845167715498297E-2</v>
      </c>
      <c r="AD164" s="136">
        <v>3.4499999999999975E-2</v>
      </c>
      <c r="AE164" s="50">
        <v>49826</v>
      </c>
      <c r="AF164" s="50">
        <v>153.40986684157571</v>
      </c>
      <c r="AG164" s="15">
        <f t="shared" si="26"/>
        <v>5.1847160650200452E-2</v>
      </c>
      <c r="AH164" s="15">
        <f t="shared" si="26"/>
        <v>3.4501960070752347E-2</v>
      </c>
      <c r="AI164" s="50"/>
      <c r="AJ164" s="50">
        <v>52037.284141834956</v>
      </c>
      <c r="AK164" s="50">
        <v>160.21821601164331</v>
      </c>
      <c r="AL164" s="15">
        <f t="shared" si="27"/>
        <v>-4.2494226558937753E-2</v>
      </c>
      <c r="AM164" s="52">
        <f t="shared" si="27"/>
        <v>-4.2494226558937753E-2</v>
      </c>
    </row>
    <row r="165" spans="1:39" x14ac:dyDescent="0.2">
      <c r="A165" s="178" t="s">
        <v>377</v>
      </c>
      <c r="B165" s="178" t="s">
        <v>378</v>
      </c>
      <c r="D165" s="61">
        <v>41774</v>
      </c>
      <c r="E165" s="66">
        <v>133.65891320679526</v>
      </c>
      <c r="F165" s="49"/>
      <c r="G165" s="81">
        <v>44052.044315777181</v>
      </c>
      <c r="H165" s="74">
        <v>139.37421256971342</v>
      </c>
      <c r="I165" s="83"/>
      <c r="J165" s="96">
        <f t="shared" si="25"/>
        <v>-5.1712567513269803E-2</v>
      </c>
      <c r="K165" s="119">
        <f t="shared" si="25"/>
        <v>-4.1006863877773858E-2</v>
      </c>
      <c r="L165" s="96">
        <v>4.6179001567992817E-2</v>
      </c>
      <c r="M165" s="90">
        <f>INDEX('Pace of change parameters'!$E$20:$I$20,1,$B$6)</f>
        <v>3.4500000000000003E-2</v>
      </c>
      <c r="N165" s="101">
        <f>IF(INDEX('Pace of change parameters'!$E$28:$I$28,1,$B$6)=1,(1+L165)*D165,D165)</f>
        <v>43703.081611501329</v>
      </c>
      <c r="O165" s="87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0.97856842879326733</v>
      </c>
      <c r="P165" s="51">
        <v>4.6179001567992817E-2</v>
      </c>
      <c r="Q165" s="51">
        <v>3.4499999999999975E-2</v>
      </c>
      <c r="R165" s="9">
        <f>IF(INDEX('Pace of change parameters'!$E$29:$I$29,1,$B$6)=1,D165*(1+P165),D165)</f>
        <v>43703.081611501329</v>
      </c>
      <c r="S165" s="96">
        <f>IF(P165&lt;INDEX('Pace of change parameters'!$E$22:$I$22,1,$B$6),INDEX('Pace of change parameters'!$E$22:$I$22,1,$B$6),P165)</f>
        <v>4.6179001567992817E-2</v>
      </c>
      <c r="T165" s="125">
        <v>3.4499999999999975E-2</v>
      </c>
      <c r="U165" s="110">
        <f t="shared" si="19"/>
        <v>43703.081611501329</v>
      </c>
      <c r="V165" s="124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5">
        <f>MIN(S165, S165+(INDEX('Pace of change parameters'!$E$25:$I$25,1,$B$6)-S165)*(1-V165))</f>
        <v>4.6179001567992817E-2</v>
      </c>
      <c r="X165" s="125">
        <v>3.4499999999999975E-2</v>
      </c>
      <c r="Y165" s="101">
        <f t="shared" si="20"/>
        <v>43703.081611501329</v>
      </c>
      <c r="Z165" s="90">
        <v>0</v>
      </c>
      <c r="AA165" s="92">
        <f t="shared" si="23"/>
        <v>45857.693024926397</v>
      </c>
      <c r="AB165" s="92">
        <f>IF(INDEX('Pace of change parameters'!$E$27:$I$27,1,$B$6)=1,MAX(AA165,Y165),Y165)</f>
        <v>43703.081611501329</v>
      </c>
      <c r="AC165" s="90">
        <f t="shared" si="21"/>
        <v>4.6179001567992817E-2</v>
      </c>
      <c r="AD165" s="136">
        <v>3.4499999999999975E-2</v>
      </c>
      <c r="AE165" s="50">
        <v>43703</v>
      </c>
      <c r="AF165" s="50">
        <v>138.26988750559929</v>
      </c>
      <c r="AG165" s="15">
        <f t="shared" si="26"/>
        <v>4.6177047924546466E-2</v>
      </c>
      <c r="AH165" s="15">
        <f t="shared" si="26"/>
        <v>3.4498068166018969E-2</v>
      </c>
      <c r="AI165" s="50"/>
      <c r="AJ165" s="50">
        <v>45857.693024926397</v>
      </c>
      <c r="AK165" s="50">
        <v>145.08702047509044</v>
      </c>
      <c r="AL165" s="15">
        <f t="shared" si="27"/>
        <v>-4.6986511592617464E-2</v>
      </c>
      <c r="AM165" s="52">
        <f t="shared" si="27"/>
        <v>-4.6986511592617353E-2</v>
      </c>
    </row>
    <row r="166" spans="1:39" x14ac:dyDescent="0.2">
      <c r="A166" s="178" t="s">
        <v>379</v>
      </c>
      <c r="B166" s="178" t="s">
        <v>380</v>
      </c>
      <c r="D166" s="61">
        <v>50634</v>
      </c>
      <c r="E166" s="66">
        <v>127.219095486583</v>
      </c>
      <c r="F166" s="49"/>
      <c r="G166" s="81">
        <v>53278.83657833343</v>
      </c>
      <c r="H166" s="74">
        <v>132.74383912547884</v>
      </c>
      <c r="I166" s="83"/>
      <c r="J166" s="96">
        <f t="shared" si="25"/>
        <v>-4.9641410139368292E-2</v>
      </c>
      <c r="K166" s="119">
        <f t="shared" si="25"/>
        <v>-4.1619586078668891E-2</v>
      </c>
      <c r="L166" s="96">
        <v>4.3232048175637194E-2</v>
      </c>
      <c r="M166" s="90">
        <f>INDEX('Pace of change parameters'!$E$20:$I$20,1,$B$6)</f>
        <v>3.4500000000000003E-2</v>
      </c>
      <c r="N166" s="101">
        <f>IF(INDEX('Pace of change parameters'!$E$28:$I$28,1,$B$6)=1,(1+L166)*D166,D166)</f>
        <v>52823.011527325216</v>
      </c>
      <c r="O166" s="87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0.98515683955557953</v>
      </c>
      <c r="P166" s="51">
        <v>4.3232048175637194E-2</v>
      </c>
      <c r="Q166" s="51">
        <v>3.4499999999999975E-2</v>
      </c>
      <c r="R166" s="9">
        <f>IF(INDEX('Pace of change parameters'!$E$29:$I$29,1,$B$6)=1,D166*(1+P166),D166)</f>
        <v>52823.011527325216</v>
      </c>
      <c r="S166" s="96">
        <f>IF(P166&lt;INDEX('Pace of change parameters'!$E$22:$I$22,1,$B$6),INDEX('Pace of change parameters'!$E$22:$I$22,1,$B$6),P166)</f>
        <v>4.3232048175637194E-2</v>
      </c>
      <c r="T166" s="125">
        <v>3.4499999999999975E-2</v>
      </c>
      <c r="U166" s="110">
        <f t="shared" si="19"/>
        <v>52823.011527325216</v>
      </c>
      <c r="V166" s="124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5">
        <f>MIN(S166, S166+(INDEX('Pace of change parameters'!$E$25:$I$25,1,$B$6)-S166)*(1-V166))</f>
        <v>4.3232048175637194E-2</v>
      </c>
      <c r="X166" s="125">
        <v>3.4499999999999975E-2</v>
      </c>
      <c r="Y166" s="101">
        <f t="shared" si="20"/>
        <v>52823.011527325216</v>
      </c>
      <c r="Z166" s="90">
        <v>0</v>
      </c>
      <c r="AA166" s="92">
        <f t="shared" si="23"/>
        <v>55462.682163410733</v>
      </c>
      <c r="AB166" s="92">
        <f>IF(INDEX('Pace of change parameters'!$E$27:$I$27,1,$B$6)=1,MAX(AA166,Y166),Y166)</f>
        <v>52823.011527325216</v>
      </c>
      <c r="AC166" s="90">
        <f t="shared" si="21"/>
        <v>4.3232048175637194E-2</v>
      </c>
      <c r="AD166" s="136">
        <v>3.4499999999999975E-2</v>
      </c>
      <c r="AE166" s="50">
        <v>52823</v>
      </c>
      <c r="AF166" s="50">
        <v>131.60812556062206</v>
      </c>
      <c r="AG166" s="15">
        <f t="shared" si="26"/>
        <v>4.3231820515858832E-2</v>
      </c>
      <c r="AH166" s="15">
        <f t="shared" si="26"/>
        <v>3.4499774245776882E-2</v>
      </c>
      <c r="AI166" s="50"/>
      <c r="AJ166" s="50">
        <v>55462.682163410733</v>
      </c>
      <c r="AK166" s="50">
        <v>138.18487473432091</v>
      </c>
      <c r="AL166" s="15">
        <f t="shared" si="27"/>
        <v>-4.7593842570277989E-2</v>
      </c>
      <c r="AM166" s="52">
        <f t="shared" si="27"/>
        <v>-4.7593842570277989E-2</v>
      </c>
    </row>
    <row r="167" spans="1:39" x14ac:dyDescent="0.2">
      <c r="A167" s="178" t="s">
        <v>381</v>
      </c>
      <c r="B167" s="178" t="s">
        <v>382</v>
      </c>
      <c r="D167" s="61">
        <v>38050</v>
      </c>
      <c r="E167" s="66">
        <v>153.10328599796657</v>
      </c>
      <c r="F167" s="49"/>
      <c r="G167" s="81">
        <v>36251.655649759494</v>
      </c>
      <c r="H167" s="74">
        <v>145.32505869602011</v>
      </c>
      <c r="I167" s="83"/>
      <c r="J167" s="96">
        <f t="shared" si="25"/>
        <v>4.9607233600996503E-2</v>
      </c>
      <c r="K167" s="119">
        <f t="shared" si="25"/>
        <v>5.3522959988726804E-2</v>
      </c>
      <c r="L167" s="96">
        <v>3.835936645483029E-2</v>
      </c>
      <c r="M167" s="90">
        <f>INDEX('Pace of change parameters'!$E$20:$I$20,1,$B$6)</f>
        <v>3.4500000000000003E-2</v>
      </c>
      <c r="N167" s="101">
        <f>IF(INDEX('Pace of change parameters'!$E$28:$I$28,1,$B$6)=1,(1+L167)*D167,D167)</f>
        <v>39509.573893606292</v>
      </c>
      <c r="O167" s="87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1">
        <v>3.835936645483029E-2</v>
      </c>
      <c r="Q167" s="51">
        <v>3.4499999999999975E-2</v>
      </c>
      <c r="R167" s="9">
        <f>IF(INDEX('Pace of change parameters'!$E$29:$I$29,1,$B$6)=1,D167*(1+P167),D167)</f>
        <v>39509.573893606292</v>
      </c>
      <c r="S167" s="96">
        <f>IF(P167&lt;INDEX('Pace of change parameters'!$E$22:$I$22,1,$B$6),INDEX('Pace of change parameters'!$E$22:$I$22,1,$B$6),P167)</f>
        <v>3.835936645483029E-2</v>
      </c>
      <c r="T167" s="125">
        <v>3.4499999999999975E-2</v>
      </c>
      <c r="U167" s="110">
        <f t="shared" si="19"/>
        <v>39509.573893606292</v>
      </c>
      <c r="V167" s="124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5">
        <f>MIN(S167, S167+(INDEX('Pace of change parameters'!$E$25:$I$25,1,$B$6)-S167)*(1-V167))</f>
        <v>3.835936645483029E-2</v>
      </c>
      <c r="X167" s="125">
        <v>3.4499999999999975E-2</v>
      </c>
      <c r="Y167" s="101">
        <f t="shared" si="20"/>
        <v>39509.573893606292</v>
      </c>
      <c r="Z167" s="90">
        <v>0</v>
      </c>
      <c r="AA167" s="92">
        <f t="shared" si="23"/>
        <v>37737.574322665816</v>
      </c>
      <c r="AB167" s="92">
        <f>IF(INDEX('Pace of change parameters'!$E$27:$I$27,1,$B$6)=1,MAX(AA167,Y167),Y167)</f>
        <v>39509.573893606292</v>
      </c>
      <c r="AC167" s="90">
        <f t="shared" si="21"/>
        <v>3.835936645483029E-2</v>
      </c>
      <c r="AD167" s="136">
        <v>3.4499999999999975E-2</v>
      </c>
      <c r="AE167" s="50">
        <v>39510</v>
      </c>
      <c r="AF167" s="50">
        <v>158.38705753340807</v>
      </c>
      <c r="AG167" s="15">
        <f t="shared" si="26"/>
        <v>3.8370565045992011E-2</v>
      </c>
      <c r="AH167" s="15">
        <f t="shared" si="26"/>
        <v>3.4511156968320522E-2</v>
      </c>
      <c r="AI167" s="50"/>
      <c r="AJ167" s="50">
        <v>37737.574322665816</v>
      </c>
      <c r="AK167" s="50">
        <v>151.28178576095505</v>
      </c>
      <c r="AL167" s="15">
        <f t="shared" si="27"/>
        <v>4.6967133133134054E-2</v>
      </c>
      <c r="AM167" s="52">
        <f t="shared" si="27"/>
        <v>4.6967133133134054E-2</v>
      </c>
    </row>
    <row r="168" spans="1:39" x14ac:dyDescent="0.2">
      <c r="A168" s="178" t="s">
        <v>383</v>
      </c>
      <c r="B168" s="178" t="s">
        <v>384</v>
      </c>
      <c r="D168" s="61">
        <v>17310</v>
      </c>
      <c r="E168" s="66">
        <v>129.93474920845267</v>
      </c>
      <c r="F168" s="49"/>
      <c r="G168" s="81">
        <v>16886.550231733363</v>
      </c>
      <c r="H168" s="74">
        <v>125.48610281129764</v>
      </c>
      <c r="I168" s="83"/>
      <c r="J168" s="96">
        <f t="shared" si="25"/>
        <v>2.5076156020954921E-2</v>
      </c>
      <c r="K168" s="119">
        <f t="shared" si="25"/>
        <v>3.5451307335958804E-2</v>
      </c>
      <c r="L168" s="96">
        <v>4.4970533308504868E-2</v>
      </c>
      <c r="M168" s="90">
        <f>INDEX('Pace of change parameters'!$E$20:$I$20,1,$B$6)</f>
        <v>3.4500000000000003E-2</v>
      </c>
      <c r="N168" s="101">
        <f>IF(INDEX('Pace of change parameters'!$E$28:$I$28,1,$B$6)=1,(1+L168)*D168,D168)</f>
        <v>18088.439931570218</v>
      </c>
      <c r="O168" s="87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0.15643755552732472</v>
      </c>
      <c r="P168" s="51">
        <v>4.4970533308504868E-2</v>
      </c>
      <c r="Q168" s="51">
        <v>3.4499999999999975E-2</v>
      </c>
      <c r="R168" s="9">
        <f>IF(INDEX('Pace of change parameters'!$E$29:$I$29,1,$B$6)=1,D168*(1+P168),D168)</f>
        <v>18088.439931570218</v>
      </c>
      <c r="S168" s="96">
        <f>IF(P168&lt;INDEX('Pace of change parameters'!$E$22:$I$22,1,$B$6),INDEX('Pace of change parameters'!$E$22:$I$22,1,$B$6),P168)</f>
        <v>4.4970533308504868E-2</v>
      </c>
      <c r="T168" s="125">
        <v>3.4499999999999975E-2</v>
      </c>
      <c r="U168" s="110">
        <f t="shared" si="19"/>
        <v>18088.439931570218</v>
      </c>
      <c r="V168" s="124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5">
        <f>MIN(S168, S168+(INDEX('Pace of change parameters'!$E$25:$I$25,1,$B$6)-S168)*(1-V168))</f>
        <v>4.4970533308504868E-2</v>
      </c>
      <c r="X168" s="125">
        <v>3.4499999999999975E-2</v>
      </c>
      <c r="Y168" s="101">
        <f t="shared" si="20"/>
        <v>18088.439931570218</v>
      </c>
      <c r="Z168" s="90">
        <v>0</v>
      </c>
      <c r="AA168" s="92">
        <f t="shared" si="23"/>
        <v>17578.712833980459</v>
      </c>
      <c r="AB168" s="92">
        <f>IF(INDEX('Pace of change parameters'!$E$27:$I$27,1,$B$6)=1,MAX(AA168,Y168),Y168)</f>
        <v>18088.439931570218</v>
      </c>
      <c r="AC168" s="90">
        <f t="shared" si="21"/>
        <v>4.4970533308504868E-2</v>
      </c>
      <c r="AD168" s="136">
        <v>3.4499999999999975E-2</v>
      </c>
      <c r="AE168" s="50">
        <v>18088</v>
      </c>
      <c r="AF168" s="50">
        <v>134.41422886868489</v>
      </c>
      <c r="AG168" s="15">
        <f t="shared" si="26"/>
        <v>4.4945118428654007E-2</v>
      </c>
      <c r="AH168" s="15">
        <f t="shared" si="26"/>
        <v>3.4474839775507915E-2</v>
      </c>
      <c r="AI168" s="50"/>
      <c r="AJ168" s="50">
        <v>17578.712833980459</v>
      </c>
      <c r="AK168" s="50">
        <v>130.62965115455205</v>
      </c>
      <c r="AL168" s="15">
        <f t="shared" si="27"/>
        <v>2.897181214742095E-2</v>
      </c>
      <c r="AM168" s="52">
        <f t="shared" si="27"/>
        <v>2.8971812147421172E-2</v>
      </c>
    </row>
    <row r="169" spans="1:39" x14ac:dyDescent="0.2">
      <c r="A169" s="178" t="s">
        <v>385</v>
      </c>
      <c r="B169" s="178" t="s">
        <v>386</v>
      </c>
      <c r="D169" s="61">
        <v>27937</v>
      </c>
      <c r="E169" s="66">
        <v>129.24765955441936</v>
      </c>
      <c r="F169" s="49"/>
      <c r="G169" s="81">
        <v>28064.437065037633</v>
      </c>
      <c r="H169" s="74">
        <v>128.56204742686288</v>
      </c>
      <c r="I169" s="83"/>
      <c r="J169" s="96">
        <f t="shared" si="25"/>
        <v>-4.5408737307756075E-3</v>
      </c>
      <c r="K169" s="119">
        <f t="shared" si="25"/>
        <v>5.3329278840750227E-3</v>
      </c>
      <c r="L169" s="96">
        <v>4.4761041866022921E-2</v>
      </c>
      <c r="M169" s="90">
        <f>INDEX('Pace of change parameters'!$E$20:$I$20,1,$B$6)</f>
        <v>3.4500000000000003E-2</v>
      </c>
      <c r="N169" s="101">
        <f>IF(INDEX('Pace of change parameters'!$E$28:$I$28,1,$B$6)=1,(1+L169)*D169,D169)</f>
        <v>29187.489226611084</v>
      </c>
      <c r="O169" s="87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0.48029109802069869</v>
      </c>
      <c r="P169" s="51">
        <v>4.4761041866022921E-2</v>
      </c>
      <c r="Q169" s="51">
        <v>3.4499999999999975E-2</v>
      </c>
      <c r="R169" s="9">
        <f>IF(INDEX('Pace of change parameters'!$E$29:$I$29,1,$B$6)=1,D169*(1+P169),D169)</f>
        <v>29187.489226611084</v>
      </c>
      <c r="S169" s="96">
        <f>IF(P169&lt;INDEX('Pace of change parameters'!$E$22:$I$22,1,$B$6),INDEX('Pace of change parameters'!$E$22:$I$22,1,$B$6),P169)</f>
        <v>4.4761041866022921E-2</v>
      </c>
      <c r="T169" s="125">
        <v>3.4499999999999975E-2</v>
      </c>
      <c r="U169" s="110">
        <f t="shared" si="19"/>
        <v>29187.489226611084</v>
      </c>
      <c r="V169" s="124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5">
        <f>MIN(S169, S169+(INDEX('Pace of change parameters'!$E$25:$I$25,1,$B$6)-S169)*(1-V169))</f>
        <v>4.4761041866022921E-2</v>
      </c>
      <c r="X169" s="125">
        <v>3.4499999999999975E-2</v>
      </c>
      <c r="Y169" s="101">
        <f t="shared" si="20"/>
        <v>29187.489226611084</v>
      </c>
      <c r="Z169" s="90">
        <v>0</v>
      </c>
      <c r="AA169" s="92">
        <f t="shared" si="23"/>
        <v>29214.769934863962</v>
      </c>
      <c r="AB169" s="92">
        <f>IF(INDEX('Pace of change parameters'!$E$27:$I$27,1,$B$6)=1,MAX(AA169,Y169),Y169)</f>
        <v>29187.489226611084</v>
      </c>
      <c r="AC169" s="90">
        <f t="shared" si="21"/>
        <v>4.4761041866022921E-2</v>
      </c>
      <c r="AD169" s="136">
        <v>3.4499999999999975E-2</v>
      </c>
      <c r="AE169" s="50">
        <v>29187</v>
      </c>
      <c r="AF169" s="50">
        <v>133.70446268179279</v>
      </c>
      <c r="AG169" s="15">
        <f t="shared" si="26"/>
        <v>4.4743530085549654E-2</v>
      </c>
      <c r="AH169" s="15">
        <f t="shared" si="26"/>
        <v>3.4482660210159555E-2</v>
      </c>
      <c r="AI169" s="50"/>
      <c r="AJ169" s="50">
        <v>29214.769934863962</v>
      </c>
      <c r="AK169" s="50">
        <v>133.8316756265865</v>
      </c>
      <c r="AL169" s="15">
        <f t="shared" si="27"/>
        <v>-9.5054436252195451E-4</v>
      </c>
      <c r="AM169" s="52">
        <f t="shared" si="27"/>
        <v>-9.5054436252195451E-4</v>
      </c>
    </row>
    <row r="170" spans="1:39" x14ac:dyDescent="0.2">
      <c r="A170" s="178" t="s">
        <v>387</v>
      </c>
      <c r="B170" s="178" t="s">
        <v>388</v>
      </c>
      <c r="D170" s="61">
        <v>17639</v>
      </c>
      <c r="E170" s="66">
        <v>121.26210812139217</v>
      </c>
      <c r="F170" s="49"/>
      <c r="G170" s="81">
        <v>18485.592332987981</v>
      </c>
      <c r="H170" s="74">
        <v>125.89772129479576</v>
      </c>
      <c r="I170" s="83"/>
      <c r="J170" s="96">
        <f t="shared" si="25"/>
        <v>-4.5797414426218652E-2</v>
      </c>
      <c r="K170" s="119">
        <f t="shared" si="25"/>
        <v>-3.6820469232712094E-2</v>
      </c>
      <c r="L170" s="96">
        <v>4.4232367049810817E-2</v>
      </c>
      <c r="M170" s="90">
        <f>INDEX('Pace of change parameters'!$E$20:$I$20,1,$B$6)</f>
        <v>3.4500000000000003E-2</v>
      </c>
      <c r="N170" s="101">
        <f>IF(INDEX('Pace of change parameters'!$E$28:$I$28,1,$B$6)=1,(1+L170)*D170,D170)</f>
        <v>18419.214722391614</v>
      </c>
      <c r="O170" s="87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0.9335534326098075</v>
      </c>
      <c r="P170" s="51">
        <v>4.4232367049810817E-2</v>
      </c>
      <c r="Q170" s="51">
        <v>3.4499999999999975E-2</v>
      </c>
      <c r="R170" s="9">
        <f>IF(INDEX('Pace of change parameters'!$E$29:$I$29,1,$B$6)=1,D170*(1+P170),D170)</f>
        <v>18419.214722391614</v>
      </c>
      <c r="S170" s="96">
        <f>IF(P170&lt;INDEX('Pace of change parameters'!$E$22:$I$22,1,$B$6),INDEX('Pace of change parameters'!$E$22:$I$22,1,$B$6),P170)</f>
        <v>4.4232367049810817E-2</v>
      </c>
      <c r="T170" s="125">
        <v>3.4499999999999975E-2</v>
      </c>
      <c r="U170" s="110">
        <f t="shared" si="19"/>
        <v>18419.214722391614</v>
      </c>
      <c r="V170" s="124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5">
        <f>MIN(S170, S170+(INDEX('Pace of change parameters'!$E$25:$I$25,1,$B$6)-S170)*(1-V170))</f>
        <v>4.4232367049810817E-2</v>
      </c>
      <c r="X170" s="125">
        <v>3.4499999999999975E-2</v>
      </c>
      <c r="Y170" s="101">
        <f t="shared" si="20"/>
        <v>18419.214722391614</v>
      </c>
      <c r="Z170" s="90">
        <v>0</v>
      </c>
      <c r="AA170" s="92">
        <f t="shared" si="23"/>
        <v>19243.298052492213</v>
      </c>
      <c r="AB170" s="92">
        <f>IF(INDEX('Pace of change parameters'!$E$27:$I$27,1,$B$6)=1,MAX(AA170,Y170),Y170)</f>
        <v>18419.214722391614</v>
      </c>
      <c r="AC170" s="90">
        <f t="shared" si="21"/>
        <v>4.4232367049810817E-2</v>
      </c>
      <c r="AD170" s="136">
        <v>3.4499999999999975E-2</v>
      </c>
      <c r="AE170" s="50">
        <v>18419</v>
      </c>
      <c r="AF170" s="50">
        <v>125.4441884662085</v>
      </c>
      <c r="AG170" s="15">
        <f t="shared" si="26"/>
        <v>4.4220193888542481E-2</v>
      </c>
      <c r="AH170" s="15">
        <f t="shared" si="26"/>
        <v>3.44879402940097E-2</v>
      </c>
      <c r="AI170" s="50"/>
      <c r="AJ170" s="50">
        <v>19243.298052492213</v>
      </c>
      <c r="AK170" s="50">
        <v>131.05814146306838</v>
      </c>
      <c r="AL170" s="15">
        <f t="shared" si="27"/>
        <v>-4.2835591396218953E-2</v>
      </c>
      <c r="AM170" s="52">
        <f t="shared" si="27"/>
        <v>-4.2835591396219064E-2</v>
      </c>
    </row>
    <row r="171" spans="1:39" x14ac:dyDescent="0.2">
      <c r="A171" s="178" t="s">
        <v>389</v>
      </c>
      <c r="B171" s="178" t="s">
        <v>390</v>
      </c>
      <c r="D171" s="61">
        <v>43462</v>
      </c>
      <c r="E171" s="66">
        <v>136.16331266372401</v>
      </c>
      <c r="F171" s="49"/>
      <c r="G171" s="81">
        <v>45671.339910420458</v>
      </c>
      <c r="H171" s="74">
        <v>142.22692478815628</v>
      </c>
      <c r="I171" s="83"/>
      <c r="J171" s="96">
        <f t="shared" si="25"/>
        <v>-4.8374755694793437E-2</v>
      </c>
      <c r="K171" s="119">
        <f t="shared" si="25"/>
        <v>-4.263336308131449E-2</v>
      </c>
      <c r="L171" s="96">
        <v>4.0741396699160104E-2</v>
      </c>
      <c r="M171" s="90">
        <f>INDEX('Pace of change parameters'!$E$20:$I$20,1,$B$6)</f>
        <v>3.4500000000000003E-2</v>
      </c>
      <c r="N171" s="101">
        <f>IF(INDEX('Pace of change parameters'!$E$28:$I$28,1,$B$6)=1,(1+L171)*D171,D171)</f>
        <v>45232.702583338898</v>
      </c>
      <c r="O171" s="87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0.9960576675410161</v>
      </c>
      <c r="P171" s="51">
        <v>4.0741396699160104E-2</v>
      </c>
      <c r="Q171" s="51">
        <v>3.4499999999999975E-2</v>
      </c>
      <c r="R171" s="9">
        <f>IF(INDEX('Pace of change parameters'!$E$29:$I$29,1,$B$6)=1,D171*(1+P171),D171)</f>
        <v>45232.702583338898</v>
      </c>
      <c r="S171" s="96">
        <f>IF(P171&lt;INDEX('Pace of change parameters'!$E$22:$I$22,1,$B$6),INDEX('Pace of change parameters'!$E$22:$I$22,1,$B$6),P171)</f>
        <v>4.0741396699160104E-2</v>
      </c>
      <c r="T171" s="125">
        <v>3.4499999999999975E-2</v>
      </c>
      <c r="U171" s="110">
        <f t="shared" si="19"/>
        <v>45232.702583338898</v>
      </c>
      <c r="V171" s="124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5">
        <f>MIN(S171, S171+(INDEX('Pace of change parameters'!$E$25:$I$25,1,$B$6)-S171)*(1-V171))</f>
        <v>4.0741396699160104E-2</v>
      </c>
      <c r="X171" s="125">
        <v>3.4499999999999975E-2</v>
      </c>
      <c r="Y171" s="101">
        <f t="shared" si="20"/>
        <v>45232.702583338898</v>
      </c>
      <c r="Z171" s="90">
        <v>0</v>
      </c>
      <c r="AA171" s="92">
        <f t="shared" si="23"/>
        <v>47543.361907021201</v>
      </c>
      <c r="AB171" s="92">
        <f>IF(INDEX('Pace of change parameters'!$E$27:$I$27,1,$B$6)=1,MAX(AA171,Y171),Y171)</f>
        <v>45232.702583338898</v>
      </c>
      <c r="AC171" s="90">
        <f t="shared" si="21"/>
        <v>4.0741396699160104E-2</v>
      </c>
      <c r="AD171" s="136">
        <v>3.4499999999999975E-2</v>
      </c>
      <c r="AE171" s="50">
        <v>45233</v>
      </c>
      <c r="AF171" s="50">
        <v>140.86187314760232</v>
      </c>
      <c r="AG171" s="15">
        <f t="shared" si="26"/>
        <v>4.0748239841700729E-2</v>
      </c>
      <c r="AH171" s="15">
        <f t="shared" si="26"/>
        <v>3.4506802103751122E-2</v>
      </c>
      <c r="AI171" s="50"/>
      <c r="AJ171" s="50">
        <v>47543.361907021201</v>
      </c>
      <c r="AK171" s="50">
        <v>148.05666247998957</v>
      </c>
      <c r="AL171" s="15">
        <f t="shared" si="27"/>
        <v>-4.8594836678556574E-2</v>
      </c>
      <c r="AM171" s="52">
        <f t="shared" si="27"/>
        <v>-4.8594836678556463E-2</v>
      </c>
    </row>
    <row r="172" spans="1:39" x14ac:dyDescent="0.2">
      <c r="A172" s="178" t="s">
        <v>391</v>
      </c>
      <c r="B172" s="178" t="s">
        <v>392</v>
      </c>
      <c r="D172" s="61">
        <v>28196</v>
      </c>
      <c r="E172" s="66">
        <v>126.83089572854021</v>
      </c>
      <c r="F172" s="49"/>
      <c r="G172" s="81">
        <v>29579.955285060689</v>
      </c>
      <c r="H172" s="74">
        <v>132.36844737126685</v>
      </c>
      <c r="I172" s="83"/>
      <c r="J172" s="96">
        <f t="shared" si="25"/>
        <v>-4.6786929585375447E-2</v>
      </c>
      <c r="K172" s="119">
        <f t="shared" si="25"/>
        <v>-4.1834377849843007E-2</v>
      </c>
      <c r="L172" s="96">
        <v>3.9874889339462705E-2</v>
      </c>
      <c r="M172" s="90">
        <f>INDEX('Pace of change parameters'!$E$20:$I$20,1,$B$6)</f>
        <v>3.4500000000000003E-2</v>
      </c>
      <c r="N172" s="101">
        <f>IF(INDEX('Pace of change parameters'!$E$28:$I$28,1,$B$6)=1,(1+L172)*D172,D172)</f>
        <v>29320.312379815492</v>
      </c>
      <c r="O172" s="87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0.98746642849293564</v>
      </c>
      <c r="P172" s="51">
        <v>3.9874889339462705E-2</v>
      </c>
      <c r="Q172" s="51">
        <v>3.4499999999999975E-2</v>
      </c>
      <c r="R172" s="9">
        <f>IF(INDEX('Pace of change parameters'!$E$29:$I$29,1,$B$6)=1,D172*(1+P172),D172)</f>
        <v>29320.312379815492</v>
      </c>
      <c r="S172" s="96">
        <f>IF(P172&lt;INDEX('Pace of change parameters'!$E$22:$I$22,1,$B$6),INDEX('Pace of change parameters'!$E$22:$I$22,1,$B$6),P172)</f>
        <v>3.9874889339462705E-2</v>
      </c>
      <c r="T172" s="125">
        <v>3.4499999999999975E-2</v>
      </c>
      <c r="U172" s="110">
        <f t="shared" si="19"/>
        <v>29320.312379815492</v>
      </c>
      <c r="V172" s="124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5">
        <f>MIN(S172, S172+(INDEX('Pace of change parameters'!$E$25:$I$25,1,$B$6)-S172)*(1-V172))</f>
        <v>3.9874889339462705E-2</v>
      </c>
      <c r="X172" s="125">
        <v>3.4499999999999975E-2</v>
      </c>
      <c r="Y172" s="101">
        <f t="shared" si="20"/>
        <v>29320.312379815492</v>
      </c>
      <c r="Z172" s="90">
        <v>0</v>
      </c>
      <c r="AA172" s="92">
        <f t="shared" si="23"/>
        <v>30792.407712791315</v>
      </c>
      <c r="AB172" s="92">
        <f>IF(INDEX('Pace of change parameters'!$E$27:$I$27,1,$B$6)=1,MAX(AA172,Y172),Y172)</f>
        <v>29320.312379815492</v>
      </c>
      <c r="AC172" s="90">
        <f t="shared" si="21"/>
        <v>3.9874889339462705E-2</v>
      </c>
      <c r="AD172" s="136">
        <v>3.4499999999999975E-2</v>
      </c>
      <c r="AE172" s="50">
        <v>29320</v>
      </c>
      <c r="AF172" s="50">
        <v>131.20516375106419</v>
      </c>
      <c r="AG172" s="15">
        <f t="shared" si="26"/>
        <v>3.9863810469570105E-2</v>
      </c>
      <c r="AH172" s="15">
        <f t="shared" si="26"/>
        <v>3.4488978394399572E-2</v>
      </c>
      <c r="AI172" s="50"/>
      <c r="AJ172" s="50">
        <v>30792.407712791315</v>
      </c>
      <c r="AK172" s="50">
        <v>137.7940960520572</v>
      </c>
      <c r="AL172" s="15">
        <f t="shared" si="27"/>
        <v>-4.7817232303652202E-2</v>
      </c>
      <c r="AM172" s="52">
        <f t="shared" si="27"/>
        <v>-4.7817232303652424E-2</v>
      </c>
    </row>
    <row r="173" spans="1:39" x14ac:dyDescent="0.2">
      <c r="A173" s="178" t="s">
        <v>393</v>
      </c>
      <c r="B173" s="178" t="s">
        <v>394</v>
      </c>
      <c r="D173" s="61">
        <v>42934</v>
      </c>
      <c r="E173" s="66">
        <v>124.16164349233438</v>
      </c>
      <c r="F173" s="49"/>
      <c r="G173" s="81">
        <v>44940.671139776241</v>
      </c>
      <c r="H173" s="74">
        <v>129.17132439532571</v>
      </c>
      <c r="I173" s="83"/>
      <c r="J173" s="96">
        <f t="shared" si="25"/>
        <v>-4.4651561467228928E-2</v>
      </c>
      <c r="K173" s="119">
        <f t="shared" si="25"/>
        <v>-3.8783227828951605E-2</v>
      </c>
      <c r="L173" s="96">
        <v>4.0854530874747219E-2</v>
      </c>
      <c r="M173" s="90">
        <f>INDEX('Pace of change parameters'!$E$20:$I$20,1,$B$6)</f>
        <v>3.4500000000000003E-2</v>
      </c>
      <c r="N173" s="101">
        <f>IF(INDEX('Pace of change parameters'!$E$28:$I$28,1,$B$6)=1,(1+L173)*D173,D173)</f>
        <v>44688.048428576396</v>
      </c>
      <c r="O173" s="87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0.95465836375216784</v>
      </c>
      <c r="P173" s="51">
        <v>4.0854530874747219E-2</v>
      </c>
      <c r="Q173" s="51">
        <v>3.4499999999999975E-2</v>
      </c>
      <c r="R173" s="9">
        <f>IF(INDEX('Pace of change parameters'!$E$29:$I$29,1,$B$6)=1,D173*(1+P173),D173)</f>
        <v>44688.048428576396</v>
      </c>
      <c r="S173" s="96">
        <f>IF(P173&lt;INDEX('Pace of change parameters'!$E$22:$I$22,1,$B$6),INDEX('Pace of change parameters'!$E$22:$I$22,1,$B$6),P173)</f>
        <v>4.0854530874747219E-2</v>
      </c>
      <c r="T173" s="125">
        <v>3.4499999999999975E-2</v>
      </c>
      <c r="U173" s="110">
        <f t="shared" si="19"/>
        <v>44688.048428576396</v>
      </c>
      <c r="V173" s="124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5">
        <f>MIN(S173, S173+(INDEX('Pace of change parameters'!$E$25:$I$25,1,$B$6)-S173)*(1-V173))</f>
        <v>4.0854530874747219E-2</v>
      </c>
      <c r="X173" s="125">
        <v>3.4499999999999975E-2</v>
      </c>
      <c r="Y173" s="101">
        <f t="shared" si="20"/>
        <v>44688.048428576396</v>
      </c>
      <c r="Z173" s="90">
        <v>0</v>
      </c>
      <c r="AA173" s="92">
        <f t="shared" si="23"/>
        <v>46782.743763015969</v>
      </c>
      <c r="AB173" s="92">
        <f>IF(INDEX('Pace of change parameters'!$E$27:$I$27,1,$B$6)=1,MAX(AA173,Y173),Y173)</f>
        <v>44688.048428576396</v>
      </c>
      <c r="AC173" s="90">
        <f t="shared" si="21"/>
        <v>4.0854530874747219E-2</v>
      </c>
      <c r="AD173" s="136">
        <v>3.4499999999999975E-2</v>
      </c>
      <c r="AE173" s="50">
        <v>44688</v>
      </c>
      <c r="AF173" s="50">
        <v>128.44508099633725</v>
      </c>
      <c r="AG173" s="15">
        <f t="shared" si="26"/>
        <v>4.0853402897470525E-2</v>
      </c>
      <c r="AH173" s="15">
        <f t="shared" si="26"/>
        <v>3.4498878909148267E-2</v>
      </c>
      <c r="AI173" s="50"/>
      <c r="AJ173" s="50">
        <v>46782.743763015969</v>
      </c>
      <c r="AK173" s="50">
        <v>134.46592624130588</v>
      </c>
      <c r="AL173" s="15">
        <f t="shared" si="27"/>
        <v>-4.4775992054402858E-2</v>
      </c>
      <c r="AM173" s="52">
        <f t="shared" si="27"/>
        <v>-4.4775992054402858E-2</v>
      </c>
    </row>
    <row r="174" spans="1:39" x14ac:dyDescent="0.2">
      <c r="A174" s="178" t="s">
        <v>395</v>
      </c>
      <c r="B174" s="178" t="s">
        <v>396</v>
      </c>
      <c r="D174" s="61">
        <v>70677</v>
      </c>
      <c r="E174" s="66">
        <v>135.81707712829041</v>
      </c>
      <c r="F174" s="49"/>
      <c r="G174" s="81">
        <v>74045.581294416799</v>
      </c>
      <c r="H174" s="74">
        <v>141.14394713908635</v>
      </c>
      <c r="I174" s="83"/>
      <c r="J174" s="96">
        <f t="shared" si="25"/>
        <v>-4.5493346605286145E-2</v>
      </c>
      <c r="K174" s="119">
        <f t="shared" si="25"/>
        <v>-3.7740690399898802E-2</v>
      </c>
      <c r="L174" s="96">
        <v>4.2902375002782378E-2</v>
      </c>
      <c r="M174" s="90">
        <f>INDEX('Pace of change parameters'!$E$20:$I$20,1,$B$6)</f>
        <v>3.4500000000000003E-2</v>
      </c>
      <c r="N174" s="101">
        <f>IF(INDEX('Pace of change parameters'!$E$28:$I$28,1,$B$6)=1,(1+L174)*D174,D174)</f>
        <v>73709.211158071645</v>
      </c>
      <c r="O174" s="87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0.94344828386987967</v>
      </c>
      <c r="P174" s="51">
        <v>4.2902375002782378E-2</v>
      </c>
      <c r="Q174" s="51">
        <v>3.4499999999999975E-2</v>
      </c>
      <c r="R174" s="9">
        <f>IF(INDEX('Pace of change parameters'!$E$29:$I$29,1,$B$6)=1,D174*(1+P174),D174)</f>
        <v>73709.211158071645</v>
      </c>
      <c r="S174" s="96">
        <f>IF(P174&lt;INDEX('Pace of change parameters'!$E$22:$I$22,1,$B$6),INDEX('Pace of change parameters'!$E$22:$I$22,1,$B$6),P174)</f>
        <v>4.2902375002782378E-2</v>
      </c>
      <c r="T174" s="125">
        <v>3.4499999999999975E-2</v>
      </c>
      <c r="U174" s="110">
        <f t="shared" si="19"/>
        <v>73709.211158071645</v>
      </c>
      <c r="V174" s="124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5">
        <f>MIN(S174, S174+(INDEX('Pace of change parameters'!$E$25:$I$25,1,$B$6)-S174)*(1-V174))</f>
        <v>4.2902375002782378E-2</v>
      </c>
      <c r="X174" s="125">
        <v>3.4499999999999975E-2</v>
      </c>
      <c r="Y174" s="101">
        <f t="shared" si="20"/>
        <v>73709.211158071645</v>
      </c>
      <c r="Z174" s="90">
        <v>0</v>
      </c>
      <c r="AA174" s="92">
        <f t="shared" si="23"/>
        <v>77080.634726308999</v>
      </c>
      <c r="AB174" s="92">
        <f>IF(INDEX('Pace of change parameters'!$E$27:$I$27,1,$B$6)=1,MAX(AA174,Y174),Y174)</f>
        <v>73709.211158071645</v>
      </c>
      <c r="AC174" s="90">
        <f t="shared" si="21"/>
        <v>4.2902375002782378E-2</v>
      </c>
      <c r="AD174" s="136">
        <v>3.4499999999999975E-2</v>
      </c>
      <c r="AE174" s="50">
        <v>73709</v>
      </c>
      <c r="AF174" s="50">
        <v>140.50236378466204</v>
      </c>
      <c r="AG174" s="15">
        <f t="shared" si="26"/>
        <v>4.2899387353735996E-2</v>
      </c>
      <c r="AH174" s="15">
        <f t="shared" si="26"/>
        <v>3.4497036421612837E-2</v>
      </c>
      <c r="AI174" s="50"/>
      <c r="AJ174" s="50">
        <v>77080.634726308999</v>
      </c>
      <c r="AK174" s="50">
        <v>146.92929467322199</v>
      </c>
      <c r="AL174" s="15">
        <f t="shared" si="27"/>
        <v>-4.3741657528907241E-2</v>
      </c>
      <c r="AM174" s="52">
        <f t="shared" si="27"/>
        <v>-4.374165752890713E-2</v>
      </c>
    </row>
    <row r="175" spans="1:39" x14ac:dyDescent="0.2">
      <c r="A175" s="178" t="s">
        <v>397</v>
      </c>
      <c r="B175" s="178" t="s">
        <v>398</v>
      </c>
      <c r="D175" s="61">
        <v>16811</v>
      </c>
      <c r="E175" s="66">
        <v>124.82790631769157</v>
      </c>
      <c r="F175" s="49"/>
      <c r="G175" s="81">
        <v>17214.358714903745</v>
      </c>
      <c r="H175" s="74">
        <v>126.57788220065109</v>
      </c>
      <c r="I175" s="83"/>
      <c r="J175" s="96">
        <f t="shared" si="25"/>
        <v>-2.3431527225845961E-2</v>
      </c>
      <c r="K175" s="119">
        <f t="shared" si="25"/>
        <v>-1.3825289636189786E-2</v>
      </c>
      <c r="L175" s="96">
        <v>4.4676094215154283E-2</v>
      </c>
      <c r="M175" s="90">
        <f>INDEX('Pace of change parameters'!$E$20:$I$20,1,$B$6)</f>
        <v>3.4500000000000003E-2</v>
      </c>
      <c r="N175" s="101">
        <f>IF(INDEX('Pace of change parameters'!$E$28:$I$28,1,$B$6)=1,(1+L175)*D175,D175)</f>
        <v>17562.049819850959</v>
      </c>
      <c r="O175" s="87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0.68629343694827727</v>
      </c>
      <c r="P175" s="51">
        <v>4.4676094215154283E-2</v>
      </c>
      <c r="Q175" s="51">
        <v>3.4499999999999975E-2</v>
      </c>
      <c r="R175" s="9">
        <f>IF(INDEX('Pace of change parameters'!$E$29:$I$29,1,$B$6)=1,D175*(1+P175),D175)</f>
        <v>17562.049819850959</v>
      </c>
      <c r="S175" s="96">
        <f>IF(P175&lt;INDEX('Pace of change parameters'!$E$22:$I$22,1,$B$6),INDEX('Pace of change parameters'!$E$22:$I$22,1,$B$6),P175)</f>
        <v>4.4676094215154283E-2</v>
      </c>
      <c r="T175" s="125">
        <v>3.4499999999999975E-2</v>
      </c>
      <c r="U175" s="110">
        <f t="shared" si="19"/>
        <v>17562.049819850959</v>
      </c>
      <c r="V175" s="124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5">
        <f>MIN(S175, S175+(INDEX('Pace of change parameters'!$E$25:$I$25,1,$B$6)-S175)*(1-V175))</f>
        <v>4.4676094215154283E-2</v>
      </c>
      <c r="X175" s="125">
        <v>3.4499999999999975E-2</v>
      </c>
      <c r="Y175" s="101">
        <f t="shared" si="20"/>
        <v>17562.049819850959</v>
      </c>
      <c r="Z175" s="90">
        <v>0</v>
      </c>
      <c r="AA175" s="92">
        <f t="shared" si="23"/>
        <v>17919.957855084056</v>
      </c>
      <c r="AB175" s="92">
        <f>IF(INDEX('Pace of change parameters'!$E$27:$I$27,1,$B$6)=1,MAX(AA175,Y175),Y175)</f>
        <v>17562.049819850959</v>
      </c>
      <c r="AC175" s="90">
        <f t="shared" si="21"/>
        <v>4.4676094215154283E-2</v>
      </c>
      <c r="AD175" s="136">
        <v>3.4499999999999975E-2</v>
      </c>
      <c r="AE175" s="50">
        <v>17562</v>
      </c>
      <c r="AF175" s="50">
        <v>129.1341027582545</v>
      </c>
      <c r="AG175" s="15">
        <f t="shared" si="26"/>
        <v>4.4673130688239748E-2</v>
      </c>
      <c r="AH175" s="15">
        <f t="shared" si="26"/>
        <v>3.4497065340529653E-2</v>
      </c>
      <c r="AI175" s="50"/>
      <c r="AJ175" s="50">
        <v>17919.957855084056</v>
      </c>
      <c r="AK175" s="50">
        <v>131.76618147602863</v>
      </c>
      <c r="AL175" s="15">
        <f t="shared" si="27"/>
        <v>-1.9975373713420841E-2</v>
      </c>
      <c r="AM175" s="52">
        <f t="shared" si="27"/>
        <v>-1.9975373713421063E-2</v>
      </c>
    </row>
    <row r="176" spans="1:39" x14ac:dyDescent="0.2">
      <c r="A176" s="178" t="s">
        <v>399</v>
      </c>
      <c r="B176" s="178" t="s">
        <v>400</v>
      </c>
      <c r="D176" s="61">
        <v>34712</v>
      </c>
      <c r="E176" s="66">
        <v>128.87270511159178</v>
      </c>
      <c r="F176" s="49"/>
      <c r="G176" s="81">
        <v>35607.881071272335</v>
      </c>
      <c r="H176" s="74">
        <v>130.92778581048947</v>
      </c>
      <c r="I176" s="83"/>
      <c r="J176" s="96">
        <f t="shared" si="25"/>
        <v>-2.5159628832705616E-2</v>
      </c>
      <c r="K176" s="119">
        <f t="shared" si="25"/>
        <v>-1.5696291556265174E-2</v>
      </c>
      <c r="L176" s="96">
        <v>4.4542487674936071E-2</v>
      </c>
      <c r="M176" s="90">
        <f>INDEX('Pace of change parameters'!$E$20:$I$20,1,$B$6)</f>
        <v>3.4500000000000003E-2</v>
      </c>
      <c r="N176" s="101">
        <f>IF(INDEX('Pace of change parameters'!$E$28:$I$28,1,$B$6)=1,(1+L176)*D176,D176)</f>
        <v>36258.158832172383</v>
      </c>
      <c r="O176" s="87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0.70641173716414174</v>
      </c>
      <c r="P176" s="51">
        <v>4.4542487674936071E-2</v>
      </c>
      <c r="Q176" s="51">
        <v>3.4499999999999975E-2</v>
      </c>
      <c r="R176" s="9">
        <f>IF(INDEX('Pace of change parameters'!$E$29:$I$29,1,$B$6)=1,D176*(1+P176),D176)</f>
        <v>36258.158832172383</v>
      </c>
      <c r="S176" s="96">
        <f>IF(P176&lt;INDEX('Pace of change parameters'!$E$22:$I$22,1,$B$6),INDEX('Pace of change parameters'!$E$22:$I$22,1,$B$6),P176)</f>
        <v>4.4542487674936071E-2</v>
      </c>
      <c r="T176" s="125">
        <v>3.4499999999999975E-2</v>
      </c>
      <c r="U176" s="110">
        <f t="shared" si="19"/>
        <v>36258.158832172383</v>
      </c>
      <c r="V176" s="124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5">
        <f>MIN(S176, S176+(INDEX('Pace of change parameters'!$E$25:$I$25,1,$B$6)-S176)*(1-V176))</f>
        <v>4.4542487674936071E-2</v>
      </c>
      <c r="X176" s="125">
        <v>3.4499999999999975E-2</v>
      </c>
      <c r="Y176" s="101">
        <f t="shared" si="20"/>
        <v>36258.158832172383</v>
      </c>
      <c r="Z176" s="90">
        <v>0</v>
      </c>
      <c r="AA176" s="92">
        <f t="shared" si="23"/>
        <v>37067.412075804037</v>
      </c>
      <c r="AB176" s="92">
        <f>IF(INDEX('Pace of change parameters'!$E$27:$I$27,1,$B$6)=1,MAX(AA176,Y176),Y176)</f>
        <v>36258.158832172383</v>
      </c>
      <c r="AC176" s="90">
        <f t="shared" si="21"/>
        <v>4.4542487674936071E-2</v>
      </c>
      <c r="AD176" s="136">
        <v>3.4499999999999975E-2</v>
      </c>
      <c r="AE176" s="50">
        <v>36258</v>
      </c>
      <c r="AF176" s="50">
        <v>133.31822942271756</v>
      </c>
      <c r="AG176" s="15">
        <f t="shared" si="26"/>
        <v>4.4537911961281429E-2</v>
      </c>
      <c r="AH176" s="15">
        <f t="shared" si="26"/>
        <v>3.4495468278378905E-2</v>
      </c>
      <c r="AI176" s="50"/>
      <c r="AJ176" s="50">
        <v>37067.412075804037</v>
      </c>
      <c r="AK176" s="50">
        <v>136.29438323207165</v>
      </c>
      <c r="AL176" s="15">
        <f t="shared" si="27"/>
        <v>-2.1836217595897045E-2</v>
      </c>
      <c r="AM176" s="52">
        <f t="shared" si="27"/>
        <v>-2.1836217595896934E-2</v>
      </c>
    </row>
    <row r="177" spans="1:39" x14ac:dyDescent="0.2">
      <c r="A177" s="178" t="s">
        <v>401</v>
      </c>
      <c r="B177" s="178" t="s">
        <v>402</v>
      </c>
      <c r="D177" s="61">
        <v>22801</v>
      </c>
      <c r="E177" s="66">
        <v>121.83828365075679</v>
      </c>
      <c r="F177" s="49"/>
      <c r="G177" s="81">
        <v>23675.267282801171</v>
      </c>
      <c r="H177" s="74">
        <v>125.15724813334731</v>
      </c>
      <c r="I177" s="83"/>
      <c r="J177" s="96">
        <f t="shared" si="25"/>
        <v>-3.6927451435206371E-2</v>
      </c>
      <c r="K177" s="119">
        <f t="shared" si="25"/>
        <v>-2.6518356164673462E-2</v>
      </c>
      <c r="L177" s="96">
        <v>4.5681098530337527E-2</v>
      </c>
      <c r="M177" s="90">
        <f>INDEX('Pace of change parameters'!$E$20:$I$20,1,$B$6)</f>
        <v>3.4500000000000003E-2</v>
      </c>
      <c r="N177" s="101">
        <f>IF(INDEX('Pace of change parameters'!$E$28:$I$28,1,$B$6)=1,(1+L177)*D177,D177)</f>
        <v>23842.574727590225</v>
      </c>
      <c r="O177" s="87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0.82277802327605876</v>
      </c>
      <c r="P177" s="51">
        <v>4.5681098530337527E-2</v>
      </c>
      <c r="Q177" s="51">
        <v>3.4499999999999975E-2</v>
      </c>
      <c r="R177" s="9">
        <f>IF(INDEX('Pace of change parameters'!$E$29:$I$29,1,$B$6)=1,D177*(1+P177),D177)</f>
        <v>23842.574727590225</v>
      </c>
      <c r="S177" s="96">
        <f>IF(P177&lt;INDEX('Pace of change parameters'!$E$22:$I$22,1,$B$6),INDEX('Pace of change parameters'!$E$22:$I$22,1,$B$6),P177)</f>
        <v>4.5681098530337527E-2</v>
      </c>
      <c r="T177" s="125">
        <v>3.4499999999999975E-2</v>
      </c>
      <c r="U177" s="110">
        <f t="shared" si="19"/>
        <v>23842.574727590225</v>
      </c>
      <c r="V177" s="124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5">
        <f>MIN(S177, S177+(INDEX('Pace of change parameters'!$E$25:$I$25,1,$B$6)-S177)*(1-V177))</f>
        <v>4.5681098530337527E-2</v>
      </c>
      <c r="X177" s="125">
        <v>3.4499999999999975E-2</v>
      </c>
      <c r="Y177" s="101">
        <f t="shared" si="20"/>
        <v>23842.574727590225</v>
      </c>
      <c r="Z177" s="90">
        <v>0</v>
      </c>
      <c r="AA177" s="92">
        <f t="shared" si="23"/>
        <v>24645.692525759576</v>
      </c>
      <c r="AB177" s="92">
        <f>IF(INDEX('Pace of change parameters'!$E$27:$I$27,1,$B$6)=1,MAX(AA177,Y177),Y177)</f>
        <v>23842.574727590225</v>
      </c>
      <c r="AC177" s="90">
        <f t="shared" si="21"/>
        <v>4.5681098530337527E-2</v>
      </c>
      <c r="AD177" s="136">
        <v>3.4499999999999975E-2</v>
      </c>
      <c r="AE177" s="50">
        <v>23843</v>
      </c>
      <c r="AF177" s="50">
        <v>126.04395260243622</v>
      </c>
      <c r="AG177" s="15">
        <f t="shared" si="26"/>
        <v>4.5699750010964379E-2</v>
      </c>
      <c r="AH177" s="15">
        <f t="shared" si="26"/>
        <v>3.4518452046934378E-2</v>
      </c>
      <c r="AI177" s="50"/>
      <c r="AJ177" s="50">
        <v>24645.692525759576</v>
      </c>
      <c r="AK177" s="50">
        <v>130.28731705620336</v>
      </c>
      <c r="AL177" s="15">
        <f t="shared" si="27"/>
        <v>-3.256928264120007E-2</v>
      </c>
      <c r="AM177" s="52">
        <f t="shared" si="27"/>
        <v>-3.2569282641200181E-2</v>
      </c>
    </row>
    <row r="178" spans="1:39" x14ac:dyDescent="0.2">
      <c r="A178" s="178" t="s">
        <v>403</v>
      </c>
      <c r="B178" s="178" t="s">
        <v>404</v>
      </c>
      <c r="D178" s="61">
        <v>27069</v>
      </c>
      <c r="E178" s="66">
        <v>136.68417161733234</v>
      </c>
      <c r="F178" s="49"/>
      <c r="G178" s="81">
        <v>28467.682598394011</v>
      </c>
      <c r="H178" s="74">
        <v>142.66125197033645</v>
      </c>
      <c r="I178" s="83"/>
      <c r="J178" s="96">
        <f t="shared" si="25"/>
        <v>-4.9132295667541181E-2</v>
      </c>
      <c r="K178" s="119">
        <f t="shared" si="25"/>
        <v>-4.1897013172483066E-2</v>
      </c>
      <c r="L178" s="96">
        <v>4.2371652078447841E-2</v>
      </c>
      <c r="M178" s="90">
        <f>INDEX('Pace of change parameters'!$E$20:$I$20,1,$B$6)</f>
        <v>3.4500000000000003E-2</v>
      </c>
      <c r="N178" s="101">
        <f>IF(INDEX('Pace of change parameters'!$E$28:$I$28,1,$B$6)=1,(1+L178)*D178,D178)</f>
        <v>28215.958250111504</v>
      </c>
      <c r="O178" s="87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0.98813992658583949</v>
      </c>
      <c r="P178" s="51">
        <v>4.2371652078447841E-2</v>
      </c>
      <c r="Q178" s="51">
        <v>3.4499999999999975E-2</v>
      </c>
      <c r="R178" s="9">
        <f>IF(INDEX('Pace of change parameters'!$E$29:$I$29,1,$B$6)=1,D178*(1+P178),D178)</f>
        <v>28215.958250111504</v>
      </c>
      <c r="S178" s="96">
        <f>IF(P178&lt;INDEX('Pace of change parameters'!$E$22:$I$22,1,$B$6),INDEX('Pace of change parameters'!$E$22:$I$22,1,$B$6),P178)</f>
        <v>4.2371652078447841E-2</v>
      </c>
      <c r="T178" s="125">
        <v>3.4499999999999975E-2</v>
      </c>
      <c r="U178" s="110">
        <f t="shared" si="19"/>
        <v>28215.958250111504</v>
      </c>
      <c r="V178" s="124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5">
        <f>MIN(S178, S178+(INDEX('Pace of change parameters'!$E$25:$I$25,1,$B$6)-S178)*(1-V178))</f>
        <v>4.2371652078447841E-2</v>
      </c>
      <c r="X178" s="125">
        <v>3.4499999999999975E-2</v>
      </c>
      <c r="Y178" s="101">
        <f t="shared" si="20"/>
        <v>28215.958250111504</v>
      </c>
      <c r="Z178" s="90">
        <v>0</v>
      </c>
      <c r="AA178" s="92">
        <f t="shared" si="23"/>
        <v>29634.544094486937</v>
      </c>
      <c r="AB178" s="92">
        <f>IF(INDEX('Pace of change parameters'!$E$27:$I$27,1,$B$6)=1,MAX(AA178,Y178),Y178)</f>
        <v>28215.958250111504</v>
      </c>
      <c r="AC178" s="90">
        <f t="shared" si="21"/>
        <v>4.2371652078447841E-2</v>
      </c>
      <c r="AD178" s="136">
        <v>3.4499999999999975E-2</v>
      </c>
      <c r="AE178" s="50">
        <v>28216</v>
      </c>
      <c r="AF178" s="50">
        <v>141.39998476103921</v>
      </c>
      <c r="AG178" s="15">
        <f t="shared" si="26"/>
        <v>4.2373194429051741E-2</v>
      </c>
      <c r="AH178" s="15">
        <f t="shared" si="26"/>
        <v>3.450153070327322E-2</v>
      </c>
      <c r="AI178" s="50"/>
      <c r="AJ178" s="50">
        <v>29634.544094486937</v>
      </c>
      <c r="AK178" s="50">
        <v>148.5087922937623</v>
      </c>
      <c r="AL178" s="15">
        <f t="shared" si="27"/>
        <v>-4.7867923662467837E-2</v>
      </c>
      <c r="AM178" s="52">
        <f t="shared" si="27"/>
        <v>-4.7867923662467726E-2</v>
      </c>
    </row>
    <row r="179" spans="1:39" x14ac:dyDescent="0.2">
      <c r="A179" s="178" t="s">
        <v>405</v>
      </c>
      <c r="B179" s="178" t="s">
        <v>406</v>
      </c>
      <c r="D179" s="61">
        <v>26315</v>
      </c>
      <c r="E179" s="66">
        <v>126.8335025108004</v>
      </c>
      <c r="F179" s="49"/>
      <c r="G179" s="81">
        <v>27111.375853415579</v>
      </c>
      <c r="H179" s="74">
        <v>129.94591954130499</v>
      </c>
      <c r="I179" s="83"/>
      <c r="J179" s="96">
        <f t="shared" si="25"/>
        <v>-2.937423234148584E-2</v>
      </c>
      <c r="K179" s="119">
        <f t="shared" si="25"/>
        <v>-2.3951633429438068E-2</v>
      </c>
      <c r="L179" s="96">
        <v>4.0279445344878706E-2</v>
      </c>
      <c r="M179" s="90">
        <f>INDEX('Pace of change parameters'!$E$20:$I$20,1,$B$6)</f>
        <v>3.4500000000000003E-2</v>
      </c>
      <c r="N179" s="101">
        <f>IF(INDEX('Pace of change parameters'!$E$28:$I$28,1,$B$6)=1,(1+L179)*D179,D179)</f>
        <v>27374.953604250484</v>
      </c>
      <c r="O179" s="87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0.79517885407997924</v>
      </c>
      <c r="P179" s="51">
        <v>4.0279445344878706E-2</v>
      </c>
      <c r="Q179" s="51">
        <v>3.4499999999999975E-2</v>
      </c>
      <c r="R179" s="9">
        <f>IF(INDEX('Pace of change parameters'!$E$29:$I$29,1,$B$6)=1,D179*(1+P179),D179)</f>
        <v>27374.953604250484</v>
      </c>
      <c r="S179" s="96">
        <f>IF(P179&lt;INDEX('Pace of change parameters'!$E$22:$I$22,1,$B$6),INDEX('Pace of change parameters'!$E$22:$I$22,1,$B$6),P179)</f>
        <v>4.0279445344878706E-2</v>
      </c>
      <c r="T179" s="125">
        <v>3.4499999999999975E-2</v>
      </c>
      <c r="U179" s="110">
        <f t="shared" si="19"/>
        <v>27374.953604250484</v>
      </c>
      <c r="V179" s="124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5">
        <f>MIN(S179, S179+(INDEX('Pace of change parameters'!$E$25:$I$25,1,$B$6)-S179)*(1-V179))</f>
        <v>4.0279445344878706E-2</v>
      </c>
      <c r="X179" s="125">
        <v>3.4499999999999975E-2</v>
      </c>
      <c r="Y179" s="101">
        <f t="shared" si="20"/>
        <v>27374.953604250484</v>
      </c>
      <c r="Z179" s="90">
        <v>0</v>
      </c>
      <c r="AA179" s="92">
        <f t="shared" si="23"/>
        <v>28222.643708820106</v>
      </c>
      <c r="AB179" s="92">
        <f>IF(INDEX('Pace of change parameters'!$E$27:$I$27,1,$B$6)=1,MAX(AA179,Y179),Y179)</f>
        <v>27374.953604250484</v>
      </c>
      <c r="AC179" s="90">
        <f t="shared" si="21"/>
        <v>4.0279445344878706E-2</v>
      </c>
      <c r="AD179" s="136">
        <v>3.4499999999999975E-2</v>
      </c>
      <c r="AE179" s="50">
        <v>27375</v>
      </c>
      <c r="AF179" s="50">
        <v>131.20948072412446</v>
      </c>
      <c r="AG179" s="15">
        <f t="shared" si="26"/>
        <v>4.0281208436253158E-2</v>
      </c>
      <c r="AH179" s="15">
        <f t="shared" si="26"/>
        <v>3.4501753296227289E-2</v>
      </c>
      <c r="AI179" s="50"/>
      <c r="AJ179" s="50">
        <v>28222.643708820106</v>
      </c>
      <c r="AK179" s="50">
        <v>135.27227125831101</v>
      </c>
      <c r="AL179" s="15">
        <f t="shared" si="27"/>
        <v>-3.0034171056597447E-2</v>
      </c>
      <c r="AM179" s="52">
        <f t="shared" si="27"/>
        <v>-3.0034171056597336E-2</v>
      </c>
    </row>
    <row r="180" spans="1:39" x14ac:dyDescent="0.2">
      <c r="A180" s="178" t="s">
        <v>407</v>
      </c>
      <c r="B180" s="178" t="s">
        <v>408</v>
      </c>
      <c r="D180" s="61">
        <v>27759</v>
      </c>
      <c r="E180" s="66">
        <v>121.82899606906307</v>
      </c>
      <c r="F180" s="49"/>
      <c r="G180" s="81">
        <v>29187.27719174272</v>
      </c>
      <c r="H180" s="74">
        <v>127.18118352412606</v>
      </c>
      <c r="I180" s="83"/>
      <c r="J180" s="96">
        <f t="shared" si="25"/>
        <v>-4.8934924020483495E-2</v>
      </c>
      <c r="K180" s="119">
        <f t="shared" si="25"/>
        <v>-4.208317069205203E-2</v>
      </c>
      <c r="L180" s="96">
        <v>4.1952843130594442E-2</v>
      </c>
      <c r="M180" s="90">
        <f>INDEX('Pace of change parameters'!$E$20:$I$20,1,$B$6)</f>
        <v>3.4500000000000003E-2</v>
      </c>
      <c r="N180" s="101">
        <f>IF(INDEX('Pace of change parameters'!$E$28:$I$28,1,$B$6)=1,(1+L180)*D180,D180)</f>
        <v>28923.56897246217</v>
      </c>
      <c r="O180" s="87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0.99014162034464548</v>
      </c>
      <c r="P180" s="51">
        <v>4.1952843130594442E-2</v>
      </c>
      <c r="Q180" s="51">
        <v>3.4499999999999975E-2</v>
      </c>
      <c r="R180" s="9">
        <f>IF(INDEX('Pace of change parameters'!$E$29:$I$29,1,$B$6)=1,D180*(1+P180),D180)</f>
        <v>28923.56897246217</v>
      </c>
      <c r="S180" s="96">
        <f>IF(P180&lt;INDEX('Pace of change parameters'!$E$22:$I$22,1,$B$6),INDEX('Pace of change parameters'!$E$22:$I$22,1,$B$6),P180)</f>
        <v>4.1952843130594442E-2</v>
      </c>
      <c r="T180" s="125">
        <v>3.4499999999999975E-2</v>
      </c>
      <c r="U180" s="110">
        <f t="shared" si="19"/>
        <v>28923.56897246217</v>
      </c>
      <c r="V180" s="124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5">
        <f>MIN(S180, S180+(INDEX('Pace of change parameters'!$E$25:$I$25,1,$B$6)-S180)*(1-V180))</f>
        <v>4.1952843130594442E-2</v>
      </c>
      <c r="X180" s="125">
        <v>3.4499999999999975E-2</v>
      </c>
      <c r="Y180" s="101">
        <f t="shared" si="20"/>
        <v>28923.56897246217</v>
      </c>
      <c r="Z180" s="90">
        <v>0</v>
      </c>
      <c r="AA180" s="92">
        <f t="shared" si="23"/>
        <v>30383.634141878068</v>
      </c>
      <c r="AB180" s="92">
        <f>IF(INDEX('Pace of change parameters'!$E$27:$I$27,1,$B$6)=1,MAX(AA180,Y180),Y180)</f>
        <v>28923.56897246217</v>
      </c>
      <c r="AC180" s="90">
        <f t="shared" si="21"/>
        <v>4.1952843130594442E-2</v>
      </c>
      <c r="AD180" s="136">
        <v>3.4499999999999975E-2</v>
      </c>
      <c r="AE180" s="50">
        <v>28924</v>
      </c>
      <c r="AF180" s="50">
        <v>126.03397460084149</v>
      </c>
      <c r="AG180" s="15">
        <f t="shared" si="26"/>
        <v>4.1968370618538087E-2</v>
      </c>
      <c r="AH180" s="15">
        <f t="shared" si="26"/>
        <v>3.4515416423481771E-2</v>
      </c>
      <c r="AI180" s="50"/>
      <c r="AJ180" s="50">
        <v>30383.634141878068</v>
      </c>
      <c r="AK180" s="50">
        <v>132.39421151012036</v>
      </c>
      <c r="AL180" s="15">
        <f t="shared" si="27"/>
        <v>-4.8040143422680259E-2</v>
      </c>
      <c r="AM180" s="52">
        <f t="shared" si="27"/>
        <v>-4.804014342268037E-2</v>
      </c>
    </row>
    <row r="181" spans="1:39" x14ac:dyDescent="0.2">
      <c r="A181" s="178" t="s">
        <v>409</v>
      </c>
      <c r="B181" s="178" t="s">
        <v>410</v>
      </c>
      <c r="D181" s="61">
        <v>27843</v>
      </c>
      <c r="E181" s="66">
        <v>145.78887448003056</v>
      </c>
      <c r="F181" s="49"/>
      <c r="G181" s="81">
        <v>28464.245609655507</v>
      </c>
      <c r="H181" s="74">
        <v>147.98787232242316</v>
      </c>
      <c r="I181" s="83"/>
      <c r="J181" s="96">
        <f t="shared" si="25"/>
        <v>-2.1825472495388021E-2</v>
      </c>
      <c r="K181" s="119">
        <f t="shared" si="25"/>
        <v>-1.4859311157617072E-2</v>
      </c>
      <c r="L181" s="96">
        <v>4.1867288455474494E-2</v>
      </c>
      <c r="M181" s="90">
        <f>INDEX('Pace of change parameters'!$E$20:$I$20,1,$B$6)</f>
        <v>3.4500000000000003E-2</v>
      </c>
      <c r="N181" s="101">
        <f>IF(INDEX('Pace of change parameters'!$E$28:$I$28,1,$B$6)=1,(1+L181)*D181,D181)</f>
        <v>29008.710912465776</v>
      </c>
      <c r="O181" s="87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0.6974119479313664</v>
      </c>
      <c r="P181" s="51">
        <v>4.1867288455474494E-2</v>
      </c>
      <c r="Q181" s="51">
        <v>3.4499999999999975E-2</v>
      </c>
      <c r="R181" s="9">
        <f>IF(INDEX('Pace of change parameters'!$E$29:$I$29,1,$B$6)=1,D181*(1+P181),D181)</f>
        <v>29008.710912465776</v>
      </c>
      <c r="S181" s="96">
        <f>IF(P181&lt;INDEX('Pace of change parameters'!$E$22:$I$22,1,$B$6),INDEX('Pace of change parameters'!$E$22:$I$22,1,$B$6),P181)</f>
        <v>4.1867288455474494E-2</v>
      </c>
      <c r="T181" s="125">
        <v>3.4499999999999975E-2</v>
      </c>
      <c r="U181" s="110">
        <f t="shared" si="19"/>
        <v>29008.710912465776</v>
      </c>
      <c r="V181" s="124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5">
        <f>MIN(S181, S181+(INDEX('Pace of change parameters'!$E$25:$I$25,1,$B$6)-S181)*(1-V181))</f>
        <v>4.1867288455474494E-2</v>
      </c>
      <c r="X181" s="125">
        <v>3.4499999999999975E-2</v>
      </c>
      <c r="Y181" s="101">
        <f t="shared" si="20"/>
        <v>29008.710912465776</v>
      </c>
      <c r="Z181" s="90">
        <v>0</v>
      </c>
      <c r="AA181" s="92">
        <f t="shared" si="23"/>
        <v>29630.966227058794</v>
      </c>
      <c r="AB181" s="92">
        <f>IF(INDEX('Pace of change parameters'!$E$27:$I$27,1,$B$6)=1,MAX(AA181,Y181),Y181)</f>
        <v>29008.710912465776</v>
      </c>
      <c r="AC181" s="90">
        <f t="shared" si="21"/>
        <v>4.1867288455474494E-2</v>
      </c>
      <c r="AD181" s="136">
        <v>3.4499999999999975E-2</v>
      </c>
      <c r="AE181" s="50">
        <v>29009</v>
      </c>
      <c r="AF181" s="50">
        <v>150.82009363862883</v>
      </c>
      <c r="AG181" s="15">
        <f t="shared" si="26"/>
        <v>4.1877671227956714E-2</v>
      </c>
      <c r="AH181" s="15">
        <f t="shared" si="26"/>
        <v>3.451030935345778E-2</v>
      </c>
      <c r="AI181" s="50"/>
      <c r="AJ181" s="50">
        <v>29630.966227058794</v>
      </c>
      <c r="AK181" s="50">
        <v>154.05374542273282</v>
      </c>
      <c r="AL181" s="15">
        <f t="shared" si="27"/>
        <v>-2.0990413282264808E-2</v>
      </c>
      <c r="AM181" s="52">
        <f t="shared" si="27"/>
        <v>-2.0990413282264919E-2</v>
      </c>
    </row>
    <row r="182" spans="1:39" x14ac:dyDescent="0.2">
      <c r="A182" s="178" t="s">
        <v>411</v>
      </c>
      <c r="B182" s="178" t="s">
        <v>412</v>
      </c>
      <c r="D182" s="61">
        <v>22659</v>
      </c>
      <c r="E182" s="66">
        <v>130.49314220664687</v>
      </c>
      <c r="F182" s="49"/>
      <c r="G182" s="81">
        <v>22455.064148938578</v>
      </c>
      <c r="H182" s="74">
        <v>128.38488744044514</v>
      </c>
      <c r="I182" s="83"/>
      <c r="J182" s="96">
        <f t="shared" si="25"/>
        <v>9.0819536167328074E-3</v>
      </c>
      <c r="K182" s="119">
        <f t="shared" si="25"/>
        <v>1.6421362422268659E-2</v>
      </c>
      <c r="L182" s="96">
        <v>4.2024283218140557E-2</v>
      </c>
      <c r="M182" s="90">
        <f>INDEX('Pace of change parameters'!$E$20:$I$20,1,$B$6)</f>
        <v>3.4500000000000003E-2</v>
      </c>
      <c r="N182" s="101">
        <f>IF(INDEX('Pace of change parameters'!$E$28:$I$28,1,$B$6)=1,(1+L182)*D182,D182)</f>
        <v>23611.228233439848</v>
      </c>
      <c r="O182" s="87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0.36106061911539078</v>
      </c>
      <c r="P182" s="51">
        <v>4.2024283218140557E-2</v>
      </c>
      <c r="Q182" s="51">
        <v>3.4499999999999975E-2</v>
      </c>
      <c r="R182" s="9">
        <f>IF(INDEX('Pace of change parameters'!$E$29:$I$29,1,$B$6)=1,D182*(1+P182),D182)</f>
        <v>23611.228233439848</v>
      </c>
      <c r="S182" s="96">
        <f>IF(P182&lt;INDEX('Pace of change parameters'!$E$22:$I$22,1,$B$6),INDEX('Pace of change parameters'!$E$22:$I$22,1,$B$6),P182)</f>
        <v>4.2024283218140557E-2</v>
      </c>
      <c r="T182" s="125">
        <v>3.4499999999999975E-2</v>
      </c>
      <c r="U182" s="110">
        <f t="shared" si="19"/>
        <v>23611.228233439848</v>
      </c>
      <c r="V182" s="124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5">
        <f>MIN(S182, S182+(INDEX('Pace of change parameters'!$E$25:$I$25,1,$B$6)-S182)*(1-V182))</f>
        <v>4.2024283218140557E-2</v>
      </c>
      <c r="X182" s="125">
        <v>3.4499999999999975E-2</v>
      </c>
      <c r="Y182" s="101">
        <f t="shared" si="20"/>
        <v>23611.228233439848</v>
      </c>
      <c r="Z182" s="90">
        <v>0</v>
      </c>
      <c r="AA182" s="92">
        <f t="shared" si="23"/>
        <v>23375.474500470715</v>
      </c>
      <c r="AB182" s="92">
        <f>IF(INDEX('Pace of change parameters'!$E$27:$I$27,1,$B$6)=1,MAX(AA182,Y182),Y182)</f>
        <v>23611.228233439848</v>
      </c>
      <c r="AC182" s="90">
        <f t="shared" si="21"/>
        <v>4.2024283218140557E-2</v>
      </c>
      <c r="AD182" s="136">
        <v>3.4499999999999975E-2</v>
      </c>
      <c r="AE182" s="50">
        <v>23611</v>
      </c>
      <c r="AF182" s="50">
        <v>134.99385070782066</v>
      </c>
      <c r="AG182" s="15">
        <f t="shared" si="26"/>
        <v>4.2014210688909426E-2</v>
      </c>
      <c r="AH182" s="15">
        <f t="shared" si="26"/>
        <v>3.4490000202819449E-2</v>
      </c>
      <c r="AI182" s="50"/>
      <c r="AJ182" s="50">
        <v>23375.474500470715</v>
      </c>
      <c r="AK182" s="50">
        <v>133.64725403163831</v>
      </c>
      <c r="AL182" s="15">
        <f t="shared" si="27"/>
        <v>1.0075752666519833E-2</v>
      </c>
      <c r="AM182" s="52">
        <f t="shared" si="27"/>
        <v>1.0075752666519833E-2</v>
      </c>
    </row>
    <row r="183" spans="1:39" x14ac:dyDescent="0.2">
      <c r="A183" s="178" t="s">
        <v>413</v>
      </c>
      <c r="B183" s="178" t="s">
        <v>414</v>
      </c>
      <c r="D183" s="61">
        <v>29850</v>
      </c>
      <c r="E183" s="66">
        <v>124.15973927516394</v>
      </c>
      <c r="F183" s="49"/>
      <c r="G183" s="81">
        <v>29801.94430522784</v>
      </c>
      <c r="H183" s="74">
        <v>123.11506945340226</v>
      </c>
      <c r="I183" s="83"/>
      <c r="J183" s="96">
        <f t="shared" si="25"/>
        <v>1.612501999197713E-3</v>
      </c>
      <c r="K183" s="119">
        <f t="shared" si="25"/>
        <v>8.4853123699619726E-3</v>
      </c>
      <c r="L183" s="96">
        <v>4.1598476021779129E-2</v>
      </c>
      <c r="M183" s="90">
        <f>INDEX('Pace of change parameters'!$E$20:$I$20,1,$B$6)</f>
        <v>3.4500000000000003E-2</v>
      </c>
      <c r="N183" s="101">
        <f>IF(INDEX('Pace of change parameters'!$E$28:$I$28,1,$B$6)=1,(1+L183)*D183,D183)</f>
        <v>31091.714509250109</v>
      </c>
      <c r="O183" s="87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0.44639449064557024</v>
      </c>
      <c r="P183" s="51">
        <v>4.1598476021779129E-2</v>
      </c>
      <c r="Q183" s="51">
        <v>3.4499999999999975E-2</v>
      </c>
      <c r="R183" s="9">
        <f>IF(INDEX('Pace of change parameters'!$E$29:$I$29,1,$B$6)=1,D183*(1+P183),D183)</f>
        <v>31091.714509250109</v>
      </c>
      <c r="S183" s="96">
        <f>IF(P183&lt;INDEX('Pace of change parameters'!$E$22:$I$22,1,$B$6),INDEX('Pace of change parameters'!$E$22:$I$22,1,$B$6),P183)</f>
        <v>4.1598476021779129E-2</v>
      </c>
      <c r="T183" s="125">
        <v>3.4499999999999975E-2</v>
      </c>
      <c r="U183" s="110">
        <f t="shared" si="19"/>
        <v>31091.714509250109</v>
      </c>
      <c r="V183" s="124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5">
        <f>MIN(S183, S183+(INDEX('Pace of change parameters'!$E$25:$I$25,1,$B$6)-S183)*(1-V183))</f>
        <v>4.1598476021779129E-2</v>
      </c>
      <c r="X183" s="125">
        <v>3.4499999999999975E-2</v>
      </c>
      <c r="Y183" s="101">
        <f t="shared" si="20"/>
        <v>31091.714509250109</v>
      </c>
      <c r="Z183" s="90">
        <v>0</v>
      </c>
      <c r="AA183" s="92">
        <f t="shared" si="23"/>
        <v>31023.495838208542</v>
      </c>
      <c r="AB183" s="92">
        <f>IF(INDEX('Pace of change parameters'!$E$27:$I$27,1,$B$6)=1,MAX(AA183,Y183),Y183)</f>
        <v>31091.714509250109</v>
      </c>
      <c r="AC183" s="90">
        <f t="shared" si="21"/>
        <v>4.1598476021779129E-2</v>
      </c>
      <c r="AD183" s="136">
        <v>3.4499999999999975E-2</v>
      </c>
      <c r="AE183" s="50">
        <v>31092</v>
      </c>
      <c r="AF183" s="50">
        <v>128.44442967345913</v>
      </c>
      <c r="AG183" s="15">
        <f t="shared" si="26"/>
        <v>4.1608040201005059E-2</v>
      </c>
      <c r="AH183" s="15">
        <f t="shared" si="26"/>
        <v>3.4509498999505839E-2</v>
      </c>
      <c r="AI183" s="50"/>
      <c r="AJ183" s="50">
        <v>31023.495838208542</v>
      </c>
      <c r="AK183" s="50">
        <v>128.16143153916212</v>
      </c>
      <c r="AL183" s="15">
        <f t="shared" si="27"/>
        <v>2.2081380560305952E-3</v>
      </c>
      <c r="AM183" s="52">
        <f t="shared" si="27"/>
        <v>2.2081380560308173E-3</v>
      </c>
    </row>
    <row r="184" spans="1:39" x14ac:dyDescent="0.2">
      <c r="A184" s="178" t="s">
        <v>415</v>
      </c>
      <c r="B184" s="178" t="s">
        <v>416</v>
      </c>
      <c r="D184" s="61">
        <v>20243</v>
      </c>
      <c r="E184" s="66">
        <v>139.65523202770635</v>
      </c>
      <c r="F184" s="49"/>
      <c r="G184" s="81">
        <v>20641.834301870262</v>
      </c>
      <c r="H184" s="74">
        <v>141.75011154559439</v>
      </c>
      <c r="I184" s="83"/>
      <c r="J184" s="96">
        <f t="shared" si="25"/>
        <v>-1.9321650200153195E-2</v>
      </c>
      <c r="K184" s="119">
        <f t="shared" si="25"/>
        <v>-1.4778679854613119E-2</v>
      </c>
      <c r="L184" s="96">
        <v>3.9292297926654784E-2</v>
      </c>
      <c r="M184" s="90">
        <f>INDEX('Pace of change parameters'!$E$20:$I$20,1,$B$6)</f>
        <v>3.4500000000000003E-2</v>
      </c>
      <c r="N184" s="101">
        <f>IF(INDEX('Pace of change parameters'!$E$28:$I$28,1,$B$6)=1,(1+L184)*D184,D184)</f>
        <v>21038.393986929274</v>
      </c>
      <c r="O184" s="87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0.69654494467325934</v>
      </c>
      <c r="P184" s="51">
        <v>3.9292297926654784E-2</v>
      </c>
      <c r="Q184" s="51">
        <v>3.4499999999999975E-2</v>
      </c>
      <c r="R184" s="9">
        <f>IF(INDEX('Pace of change parameters'!$E$29:$I$29,1,$B$6)=1,D184*(1+P184),D184)</f>
        <v>21038.393986929274</v>
      </c>
      <c r="S184" s="96">
        <f>IF(P184&lt;INDEX('Pace of change parameters'!$E$22:$I$22,1,$B$6),INDEX('Pace of change parameters'!$E$22:$I$22,1,$B$6),P184)</f>
        <v>3.9292297926654784E-2</v>
      </c>
      <c r="T184" s="125">
        <v>3.4499999999999975E-2</v>
      </c>
      <c r="U184" s="110">
        <f t="shared" si="19"/>
        <v>21038.393986929274</v>
      </c>
      <c r="V184" s="124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5">
        <f>MIN(S184, S184+(INDEX('Pace of change parameters'!$E$25:$I$25,1,$B$6)-S184)*(1-V184))</f>
        <v>3.9292297926654784E-2</v>
      </c>
      <c r="X184" s="125">
        <v>3.4499999999999975E-2</v>
      </c>
      <c r="Y184" s="101">
        <f t="shared" si="20"/>
        <v>21038.393986929274</v>
      </c>
      <c r="Z184" s="90">
        <v>0</v>
      </c>
      <c r="AA184" s="92">
        <f t="shared" si="23"/>
        <v>21487.922197234861</v>
      </c>
      <c r="AB184" s="92">
        <f>IF(INDEX('Pace of change parameters'!$E$27:$I$27,1,$B$6)=1,MAX(AA184,Y184),Y184)</f>
        <v>21038.393986929274</v>
      </c>
      <c r="AC184" s="90">
        <f t="shared" si="21"/>
        <v>3.9292297926654784E-2</v>
      </c>
      <c r="AD184" s="136">
        <v>3.4499999999999975E-2</v>
      </c>
      <c r="AE184" s="50">
        <v>21038</v>
      </c>
      <c r="AF184" s="50">
        <v>144.47063197411759</v>
      </c>
      <c r="AG184" s="15">
        <f t="shared" si="26"/>
        <v>3.9272835054092736E-2</v>
      </c>
      <c r="AH184" s="15">
        <f t="shared" si="26"/>
        <v>3.448062687301201E-2</v>
      </c>
      <c r="AI184" s="50"/>
      <c r="AJ184" s="50">
        <v>21487.922197234861</v>
      </c>
      <c r="AK184" s="50">
        <v>147.56030514522246</v>
      </c>
      <c r="AL184" s="15">
        <f t="shared" si="27"/>
        <v>-2.0938376130790304E-2</v>
      </c>
      <c r="AM184" s="52">
        <f t="shared" si="27"/>
        <v>-2.0938376130790304E-2</v>
      </c>
    </row>
    <row r="185" spans="1:39" x14ac:dyDescent="0.2">
      <c r="A185" s="178" t="s">
        <v>417</v>
      </c>
      <c r="B185" s="178" t="s">
        <v>418</v>
      </c>
      <c r="D185" s="61">
        <v>40637</v>
      </c>
      <c r="E185" s="66">
        <v>133.25984797400486</v>
      </c>
      <c r="F185" s="49"/>
      <c r="G185" s="81">
        <v>40962.502736880822</v>
      </c>
      <c r="H185" s="74">
        <v>133.14416713069906</v>
      </c>
      <c r="I185" s="83"/>
      <c r="J185" s="96">
        <f t="shared" si="25"/>
        <v>-7.9463586239264528E-3</v>
      </c>
      <c r="K185" s="119">
        <f t="shared" si="25"/>
        <v>8.6883898708256524E-4</v>
      </c>
      <c r="L185" s="96">
        <v>4.369236777956842E-2</v>
      </c>
      <c r="M185" s="90">
        <f>INDEX('Pace of change parameters'!$E$20:$I$20,1,$B$6)</f>
        <v>3.4500000000000003E-2</v>
      </c>
      <c r="N185" s="101">
        <f>IF(INDEX('Pace of change parameters'!$E$28:$I$28,1,$B$6)=1,(1+L185)*D185,D185)</f>
        <v>42412.526749458324</v>
      </c>
      <c r="O185" s="87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0.52829205390233802</v>
      </c>
      <c r="P185" s="51">
        <v>4.369236777956842E-2</v>
      </c>
      <c r="Q185" s="51">
        <v>3.4499999999999975E-2</v>
      </c>
      <c r="R185" s="9">
        <f>IF(INDEX('Pace of change parameters'!$E$29:$I$29,1,$B$6)=1,D185*(1+P185),D185)</f>
        <v>42412.526749458324</v>
      </c>
      <c r="S185" s="96">
        <f>IF(P185&lt;INDEX('Pace of change parameters'!$E$22:$I$22,1,$B$6),INDEX('Pace of change parameters'!$E$22:$I$22,1,$B$6),P185)</f>
        <v>4.369236777956842E-2</v>
      </c>
      <c r="T185" s="125">
        <v>3.4499999999999975E-2</v>
      </c>
      <c r="U185" s="110">
        <f t="shared" si="19"/>
        <v>42412.526749458324</v>
      </c>
      <c r="V185" s="124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5">
        <f>MIN(S185, S185+(INDEX('Pace of change parameters'!$E$25:$I$25,1,$B$6)-S185)*(1-V185))</f>
        <v>4.369236777956842E-2</v>
      </c>
      <c r="X185" s="125">
        <v>3.4499999999999975E-2</v>
      </c>
      <c r="Y185" s="101">
        <f t="shared" si="20"/>
        <v>42412.526749458324</v>
      </c>
      <c r="Z185" s="90">
        <v>0</v>
      </c>
      <c r="AA185" s="92">
        <f t="shared" si="23"/>
        <v>42641.514263796038</v>
      </c>
      <c r="AB185" s="92">
        <f>IF(INDEX('Pace of change parameters'!$E$27:$I$27,1,$B$6)=1,MAX(AA185,Y185),Y185)</f>
        <v>42412.526749458324</v>
      </c>
      <c r="AC185" s="90">
        <f t="shared" si="21"/>
        <v>4.369236777956842E-2</v>
      </c>
      <c r="AD185" s="136">
        <v>3.4499999999999975E-2</v>
      </c>
      <c r="AE185" s="50">
        <v>42413</v>
      </c>
      <c r="AF185" s="50">
        <v>137.85885097860466</v>
      </c>
      <c r="AG185" s="15">
        <f t="shared" si="26"/>
        <v>4.3704013583679924E-2</v>
      </c>
      <c r="AH185" s="15">
        <f t="shared" si="26"/>
        <v>3.4511543233164632E-2</v>
      </c>
      <c r="AI185" s="50"/>
      <c r="AJ185" s="50">
        <v>42641.514263796038</v>
      </c>
      <c r="AK185" s="50">
        <v>138.60161177928236</v>
      </c>
      <c r="AL185" s="15">
        <f t="shared" si="27"/>
        <v>-5.3589622165470807E-3</v>
      </c>
      <c r="AM185" s="52">
        <f t="shared" si="27"/>
        <v>-5.3589622165470807E-3</v>
      </c>
    </row>
    <row r="186" spans="1:39" x14ac:dyDescent="0.2">
      <c r="A186" s="178" t="s">
        <v>419</v>
      </c>
      <c r="B186" s="178" t="s">
        <v>420</v>
      </c>
      <c r="D186" s="61">
        <v>15000</v>
      </c>
      <c r="E186" s="66">
        <v>124.76156195295542</v>
      </c>
      <c r="F186" s="49"/>
      <c r="G186" s="81">
        <v>15286.763361483161</v>
      </c>
      <c r="H186" s="74">
        <v>126.34450828901538</v>
      </c>
      <c r="I186" s="83"/>
      <c r="J186" s="96">
        <f t="shared" si="25"/>
        <v>-1.8758932463473377E-2</v>
      </c>
      <c r="K186" s="119">
        <f t="shared" si="25"/>
        <v>-1.2528809977549238E-2</v>
      </c>
      <c r="L186" s="96">
        <v>4.1068275549115851E-2</v>
      </c>
      <c r="M186" s="90">
        <f>INDEX('Pace of change parameters'!$E$20:$I$20,1,$B$6)</f>
        <v>3.4500000000000003E-2</v>
      </c>
      <c r="N186" s="101">
        <f>IF(INDEX('Pace of change parameters'!$E$28:$I$28,1,$B$6)=1,(1+L186)*D186,D186)</f>
        <v>15616.024133236739</v>
      </c>
      <c r="O186" s="87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0.67235279545751869</v>
      </c>
      <c r="P186" s="51">
        <v>4.1068275549115851E-2</v>
      </c>
      <c r="Q186" s="51">
        <v>3.4499999999999975E-2</v>
      </c>
      <c r="R186" s="9">
        <f>IF(INDEX('Pace of change parameters'!$E$29:$I$29,1,$B$6)=1,D186*(1+P186),D186)</f>
        <v>15616.024133236739</v>
      </c>
      <c r="S186" s="96">
        <f>IF(P186&lt;INDEX('Pace of change parameters'!$E$22:$I$22,1,$B$6),INDEX('Pace of change parameters'!$E$22:$I$22,1,$B$6),P186)</f>
        <v>4.1068275549115851E-2</v>
      </c>
      <c r="T186" s="125">
        <v>3.4499999999999975E-2</v>
      </c>
      <c r="U186" s="110">
        <f t="shared" si="19"/>
        <v>15616.024133236739</v>
      </c>
      <c r="V186" s="124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5">
        <f>MIN(S186, S186+(INDEX('Pace of change parameters'!$E$25:$I$25,1,$B$6)-S186)*(1-V186))</f>
        <v>4.1068275549115851E-2</v>
      </c>
      <c r="X186" s="125">
        <v>3.4499999999999975E-2</v>
      </c>
      <c r="Y186" s="101">
        <f t="shared" si="20"/>
        <v>15616.024133236739</v>
      </c>
      <c r="Z186" s="90">
        <v>0</v>
      </c>
      <c r="AA186" s="92">
        <f t="shared" si="23"/>
        <v>15913.352319145808</v>
      </c>
      <c r="AB186" s="92">
        <f>IF(INDEX('Pace of change parameters'!$E$27:$I$27,1,$B$6)=1,MAX(AA186,Y186),Y186)</f>
        <v>15616.024133236739</v>
      </c>
      <c r="AC186" s="90">
        <f t="shared" si="21"/>
        <v>4.1068275549115851E-2</v>
      </c>
      <c r="AD186" s="136">
        <v>3.4499999999999975E-2</v>
      </c>
      <c r="AE186" s="50">
        <v>15616</v>
      </c>
      <c r="AF186" s="50">
        <v>129.06563638006358</v>
      </c>
      <c r="AG186" s="15">
        <f t="shared" si="26"/>
        <v>4.1066666666666585E-2</v>
      </c>
      <c r="AH186" s="15">
        <f t="shared" si="26"/>
        <v>3.4498401268261869E-2</v>
      </c>
      <c r="AI186" s="50"/>
      <c r="AJ186" s="50">
        <v>15913.352319145808</v>
      </c>
      <c r="AK186" s="50">
        <v>131.52324180396482</v>
      </c>
      <c r="AL186" s="15">
        <f t="shared" si="27"/>
        <v>-1.8685712047489478E-2</v>
      </c>
      <c r="AM186" s="52">
        <f t="shared" si="27"/>
        <v>-1.86857120474897E-2</v>
      </c>
    </row>
    <row r="187" spans="1:39" x14ac:dyDescent="0.2">
      <c r="A187" s="178" t="s">
        <v>421</v>
      </c>
      <c r="B187" s="178" t="s">
        <v>422</v>
      </c>
      <c r="D187" s="61">
        <v>14783</v>
      </c>
      <c r="E187" s="66">
        <v>131.30898878166701</v>
      </c>
      <c r="F187" s="49"/>
      <c r="G187" s="81">
        <v>14747.523893337566</v>
      </c>
      <c r="H187" s="74">
        <v>130.09475590251441</v>
      </c>
      <c r="I187" s="83"/>
      <c r="J187" s="96">
        <f t="shared" si="25"/>
        <v>2.4055635996265146E-3</v>
      </c>
      <c r="K187" s="119">
        <f t="shared" si="25"/>
        <v>9.3334498437622759E-3</v>
      </c>
      <c r="L187" s="96">
        <v>4.1649699263262452E-2</v>
      </c>
      <c r="M187" s="90">
        <f>INDEX('Pace of change parameters'!$E$20:$I$20,1,$B$6)</f>
        <v>3.4500000000000003E-2</v>
      </c>
      <c r="N187" s="101">
        <f>IF(INDEX('Pace of change parameters'!$E$28:$I$28,1,$B$6)=1,(1+L187)*D187,D187)</f>
        <v>15398.707504208809</v>
      </c>
      <c r="O187" s="87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0.43727473286277124</v>
      </c>
      <c r="P187" s="51">
        <v>4.1649699263262452E-2</v>
      </c>
      <c r="Q187" s="51">
        <v>3.4499999999999975E-2</v>
      </c>
      <c r="R187" s="9">
        <f>IF(INDEX('Pace of change parameters'!$E$29:$I$29,1,$B$6)=1,D187*(1+P187),D187)</f>
        <v>15398.707504208809</v>
      </c>
      <c r="S187" s="96">
        <f>IF(P187&lt;INDEX('Pace of change parameters'!$E$22:$I$22,1,$B$6),INDEX('Pace of change parameters'!$E$22:$I$22,1,$B$6),P187)</f>
        <v>4.1649699263262452E-2</v>
      </c>
      <c r="T187" s="125">
        <v>3.4499999999999975E-2</v>
      </c>
      <c r="U187" s="110">
        <f t="shared" si="19"/>
        <v>15398.707504208809</v>
      </c>
      <c r="V187" s="124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5">
        <f>MIN(S187, S187+(INDEX('Pace of change parameters'!$E$25:$I$25,1,$B$6)-S187)*(1-V187))</f>
        <v>4.1649699263262452E-2</v>
      </c>
      <c r="X187" s="125">
        <v>3.4499999999999975E-2</v>
      </c>
      <c r="Y187" s="101">
        <f t="shared" si="20"/>
        <v>15398.707504208809</v>
      </c>
      <c r="Z187" s="90">
        <v>0</v>
      </c>
      <c r="AA187" s="92">
        <f t="shared" si="23"/>
        <v>15352.009970993106</v>
      </c>
      <c r="AB187" s="92">
        <f>IF(INDEX('Pace of change parameters'!$E$27:$I$27,1,$B$6)=1,MAX(AA187,Y187),Y187)</f>
        <v>15398.707504208809</v>
      </c>
      <c r="AC187" s="90">
        <f t="shared" si="21"/>
        <v>4.1649699263262452E-2</v>
      </c>
      <c r="AD187" s="136">
        <v>3.4499999999999975E-2</v>
      </c>
      <c r="AE187" s="50">
        <v>15399</v>
      </c>
      <c r="AF187" s="50">
        <v>135.84172913582165</v>
      </c>
      <c r="AG187" s="15">
        <f t="shared" si="26"/>
        <v>4.1669485219508973E-2</v>
      </c>
      <c r="AH187" s="15">
        <f t="shared" si="26"/>
        <v>3.4519650148943093E-2</v>
      </c>
      <c r="AI187" s="50"/>
      <c r="AJ187" s="50">
        <v>15352.009970993106</v>
      </c>
      <c r="AK187" s="50">
        <v>135.4272082713214</v>
      </c>
      <c r="AL187" s="15">
        <f t="shared" si="27"/>
        <v>3.06083888009967E-3</v>
      </c>
      <c r="AM187" s="52">
        <f t="shared" si="27"/>
        <v>3.060838880099892E-3</v>
      </c>
    </row>
    <row r="188" spans="1:39" x14ac:dyDescent="0.2">
      <c r="A188" s="178" t="s">
        <v>423</v>
      </c>
      <c r="B188" s="178" t="s">
        <v>424</v>
      </c>
      <c r="D188" s="61">
        <v>29198</v>
      </c>
      <c r="E188" s="66">
        <v>127.77055019461572</v>
      </c>
      <c r="F188" s="49"/>
      <c r="G188" s="81">
        <v>29752.659247090207</v>
      </c>
      <c r="H188" s="74">
        <v>129.53221563893291</v>
      </c>
      <c r="I188" s="83"/>
      <c r="J188" s="96">
        <f t="shared" si="25"/>
        <v>-1.8642341932661122E-2</v>
      </c>
      <c r="K188" s="119">
        <f t="shared" si="25"/>
        <v>-1.3600210848147443E-2</v>
      </c>
      <c r="L188" s="96">
        <v>3.9815171858139431E-2</v>
      </c>
      <c r="M188" s="90">
        <f>INDEX('Pace of change parameters'!$E$20:$I$20,1,$B$6)</f>
        <v>3.4500000000000003E-2</v>
      </c>
      <c r="N188" s="101">
        <f>IF(INDEX('Pace of change parameters'!$E$28:$I$28,1,$B$6)=1,(1+L188)*D188,D188)</f>
        <v>30360.523387913956</v>
      </c>
      <c r="O188" s="87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0.68387323492631658</v>
      </c>
      <c r="P188" s="51">
        <v>3.9815171858139431E-2</v>
      </c>
      <c r="Q188" s="51">
        <v>3.4499999999999975E-2</v>
      </c>
      <c r="R188" s="9">
        <f>IF(INDEX('Pace of change parameters'!$E$29:$I$29,1,$B$6)=1,D188*(1+P188),D188)</f>
        <v>30360.523387913956</v>
      </c>
      <c r="S188" s="96">
        <f>IF(P188&lt;INDEX('Pace of change parameters'!$E$22:$I$22,1,$B$6),INDEX('Pace of change parameters'!$E$22:$I$22,1,$B$6),P188)</f>
        <v>3.9815171858139431E-2</v>
      </c>
      <c r="T188" s="125">
        <v>3.4499999999999975E-2</v>
      </c>
      <c r="U188" s="110">
        <f t="shared" si="19"/>
        <v>30360.523387913956</v>
      </c>
      <c r="V188" s="124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5">
        <f>MIN(S188, S188+(INDEX('Pace of change parameters'!$E$25:$I$25,1,$B$6)-S188)*(1-V188))</f>
        <v>3.9815171858139431E-2</v>
      </c>
      <c r="X188" s="125">
        <v>3.4499999999999975E-2</v>
      </c>
      <c r="Y188" s="101">
        <f t="shared" si="20"/>
        <v>30360.523387913956</v>
      </c>
      <c r="Z188" s="90">
        <v>0</v>
      </c>
      <c r="AA188" s="92">
        <f t="shared" si="23"/>
        <v>30972.190635421804</v>
      </c>
      <c r="AB188" s="92">
        <f>IF(INDEX('Pace of change parameters'!$E$27:$I$27,1,$B$6)=1,MAX(AA188,Y188),Y188)</f>
        <v>30360.523387913956</v>
      </c>
      <c r="AC188" s="90">
        <f t="shared" si="21"/>
        <v>3.9815171858139431E-2</v>
      </c>
      <c r="AD188" s="136">
        <v>3.4499999999999975E-2</v>
      </c>
      <c r="AE188" s="50">
        <v>30361</v>
      </c>
      <c r="AF188" s="50">
        <v>132.18070917134108</v>
      </c>
      <c r="AG188" s="15">
        <f t="shared" si="26"/>
        <v>3.9831495307897757E-2</v>
      </c>
      <c r="AH188" s="15">
        <f t="shared" si="26"/>
        <v>3.4516240009986321E-2</v>
      </c>
      <c r="AI188" s="50"/>
      <c r="AJ188" s="50">
        <v>30972.190635421804</v>
      </c>
      <c r="AK188" s="50">
        <v>134.84161005171185</v>
      </c>
      <c r="AL188" s="15">
        <f t="shared" si="27"/>
        <v>-1.9733529430198127E-2</v>
      </c>
      <c r="AM188" s="52">
        <f t="shared" si="27"/>
        <v>-1.9733529430198238E-2</v>
      </c>
    </row>
    <row r="189" spans="1:39" x14ac:dyDescent="0.2">
      <c r="A189" s="178" t="s">
        <v>425</v>
      </c>
      <c r="B189" s="178" t="s">
        <v>426</v>
      </c>
      <c r="D189" s="61">
        <v>29801</v>
      </c>
      <c r="E189" s="66">
        <v>129.40812753451718</v>
      </c>
      <c r="F189" s="49"/>
      <c r="G189" s="81">
        <v>29112.119612074937</v>
      </c>
      <c r="H189" s="74">
        <v>125.24944696291978</v>
      </c>
      <c r="I189" s="83"/>
      <c r="J189" s="96">
        <f t="shared" si="25"/>
        <v>2.3663010358041081E-2</v>
      </c>
      <c r="K189" s="119">
        <f t="shared" si="25"/>
        <v>3.3203185103312993E-2</v>
      </c>
      <c r="L189" s="96">
        <v>4.414117162984299E-2</v>
      </c>
      <c r="M189" s="90">
        <f>INDEX('Pace of change parameters'!$E$20:$I$20,1,$B$6)</f>
        <v>3.4500000000000003E-2</v>
      </c>
      <c r="N189" s="101">
        <f>IF(INDEX('Pace of change parameters'!$E$28:$I$28,1,$B$6)=1,(1+L189)*D189,D189)</f>
        <v>31116.451055740952</v>
      </c>
      <c r="O189" s="87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0.18061091286760225</v>
      </c>
      <c r="P189" s="51">
        <v>4.414117162984299E-2</v>
      </c>
      <c r="Q189" s="51">
        <v>3.4499999999999975E-2</v>
      </c>
      <c r="R189" s="9">
        <f>IF(INDEX('Pace of change parameters'!$E$29:$I$29,1,$B$6)=1,D189*(1+P189),D189)</f>
        <v>31116.451055740952</v>
      </c>
      <c r="S189" s="96">
        <f>IF(P189&lt;INDEX('Pace of change parameters'!$E$22:$I$22,1,$B$6),INDEX('Pace of change parameters'!$E$22:$I$22,1,$B$6),P189)</f>
        <v>4.414117162984299E-2</v>
      </c>
      <c r="T189" s="125">
        <v>3.4499999999999975E-2</v>
      </c>
      <c r="U189" s="110">
        <f t="shared" si="19"/>
        <v>31116.451055740952</v>
      </c>
      <c r="V189" s="124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5">
        <f>MIN(S189, S189+(INDEX('Pace of change parameters'!$E$25:$I$25,1,$B$6)-S189)*(1-V189))</f>
        <v>4.414117162984299E-2</v>
      </c>
      <c r="X189" s="125">
        <v>3.4499999999999975E-2</v>
      </c>
      <c r="Y189" s="101">
        <f t="shared" si="20"/>
        <v>31116.451055740952</v>
      </c>
      <c r="Z189" s="90">
        <v>0</v>
      </c>
      <c r="AA189" s="92">
        <f t="shared" si="23"/>
        <v>30305.39592909058</v>
      </c>
      <c r="AB189" s="92">
        <f>IF(INDEX('Pace of change parameters'!$E$27:$I$27,1,$B$6)=1,MAX(AA189,Y189),Y189)</f>
        <v>31116.451055740952</v>
      </c>
      <c r="AC189" s="90">
        <f t="shared" si="21"/>
        <v>4.414117162984299E-2</v>
      </c>
      <c r="AD189" s="136">
        <v>3.4499999999999975E-2</v>
      </c>
      <c r="AE189" s="50">
        <v>31116</v>
      </c>
      <c r="AF189" s="50">
        <v>133.87076735153735</v>
      </c>
      <c r="AG189" s="15">
        <f t="shared" si="26"/>
        <v>4.412603603905918E-2</v>
      </c>
      <c r="AH189" s="15">
        <f t="shared" si="26"/>
        <v>3.4485004165057953E-2</v>
      </c>
      <c r="AI189" s="50"/>
      <c r="AJ189" s="50">
        <v>30305.39592909058</v>
      </c>
      <c r="AK189" s="50">
        <v>130.38329502248078</v>
      </c>
      <c r="AL189" s="15">
        <f t="shared" si="27"/>
        <v>2.6747846251739871E-2</v>
      </c>
      <c r="AM189" s="52">
        <f t="shared" si="27"/>
        <v>2.6747846251740093E-2</v>
      </c>
    </row>
    <row r="190" spans="1:39" x14ac:dyDescent="0.2">
      <c r="A190" s="178" t="s">
        <v>427</v>
      </c>
      <c r="B190" s="178" t="s">
        <v>428</v>
      </c>
      <c r="D190" s="61">
        <v>46538</v>
      </c>
      <c r="E190" s="66">
        <v>123.39649915934687</v>
      </c>
      <c r="F190" s="49"/>
      <c r="G190" s="81">
        <v>48895.233852701953</v>
      </c>
      <c r="H190" s="74">
        <v>128.64395733364637</v>
      </c>
      <c r="I190" s="83"/>
      <c r="J190" s="96">
        <f t="shared" si="25"/>
        <v>-4.8209890146004297E-2</v>
      </c>
      <c r="K190" s="119">
        <f t="shared" si="25"/>
        <v>-4.0790553113115746E-2</v>
      </c>
      <c r="L190" s="96">
        <v>4.2564072195182545E-2</v>
      </c>
      <c r="M190" s="90">
        <f>INDEX('Pace of change parameters'!$E$20:$I$20,1,$B$6)</f>
        <v>3.4500000000000003E-2</v>
      </c>
      <c r="N190" s="101">
        <f>IF(INDEX('Pace of change parameters'!$E$28:$I$28,1,$B$6)=1,(1+L190)*D190,D190)</f>
        <v>48518.846791819407</v>
      </c>
      <c r="O190" s="87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0.97624250659264245</v>
      </c>
      <c r="P190" s="51">
        <v>4.2564072195182545E-2</v>
      </c>
      <c r="Q190" s="51">
        <v>3.4499999999999975E-2</v>
      </c>
      <c r="R190" s="9">
        <f>IF(INDEX('Pace of change parameters'!$E$29:$I$29,1,$B$6)=1,D190*(1+P190),D190)</f>
        <v>48518.846791819407</v>
      </c>
      <c r="S190" s="96">
        <f>IF(P190&lt;INDEX('Pace of change parameters'!$E$22:$I$22,1,$B$6),INDEX('Pace of change parameters'!$E$22:$I$22,1,$B$6),P190)</f>
        <v>4.2564072195182545E-2</v>
      </c>
      <c r="T190" s="125">
        <v>3.4499999999999975E-2</v>
      </c>
      <c r="U190" s="110">
        <f t="shared" si="19"/>
        <v>48518.846791819407</v>
      </c>
      <c r="V190" s="124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5">
        <f>MIN(S190, S190+(INDEX('Pace of change parameters'!$E$25:$I$25,1,$B$6)-S190)*(1-V190))</f>
        <v>4.2564072195182545E-2</v>
      </c>
      <c r="X190" s="125">
        <v>3.4499999999999975E-2</v>
      </c>
      <c r="Y190" s="101">
        <f t="shared" si="20"/>
        <v>48518.846791819407</v>
      </c>
      <c r="Z190" s="90">
        <v>0</v>
      </c>
      <c r="AA190" s="92">
        <f t="shared" si="23"/>
        <v>50899.399998926863</v>
      </c>
      <c r="AB190" s="92">
        <f>IF(INDEX('Pace of change parameters'!$E$27:$I$27,1,$B$6)=1,MAX(AA190,Y190),Y190)</f>
        <v>48518.846791819407</v>
      </c>
      <c r="AC190" s="90">
        <f t="shared" si="21"/>
        <v>4.2564072195182545E-2</v>
      </c>
      <c r="AD190" s="136">
        <v>3.4499999999999975E-2</v>
      </c>
      <c r="AE190" s="50">
        <v>48519</v>
      </c>
      <c r="AF190" s="50">
        <v>127.65408147293834</v>
      </c>
      <c r="AG190" s="15">
        <f t="shared" si="26"/>
        <v>4.2567364304439304E-2</v>
      </c>
      <c r="AH190" s="15">
        <f t="shared" si="26"/>
        <v>3.4503266645300013E-2</v>
      </c>
      <c r="AI190" s="50"/>
      <c r="AJ190" s="50">
        <v>50899.399998926863</v>
      </c>
      <c r="AK190" s="50">
        <v>133.91694293754381</v>
      </c>
      <c r="AL190" s="15">
        <f t="shared" si="27"/>
        <v>-4.676675950948439E-2</v>
      </c>
      <c r="AM190" s="52">
        <f t="shared" si="27"/>
        <v>-4.6766759509484501E-2</v>
      </c>
    </row>
    <row r="191" spans="1:39" x14ac:dyDescent="0.2">
      <c r="A191" s="178" t="s">
        <v>429</v>
      </c>
      <c r="B191" s="178" t="s">
        <v>430</v>
      </c>
      <c r="D191" s="61">
        <v>96616</v>
      </c>
      <c r="E191" s="66">
        <v>131.68003058640531</v>
      </c>
      <c r="F191" s="49"/>
      <c r="G191" s="81">
        <v>93731.372166702917</v>
      </c>
      <c r="H191" s="74">
        <v>127.04013733380681</v>
      </c>
      <c r="I191" s="83"/>
      <c r="J191" s="96">
        <f t="shared" si="25"/>
        <v>3.0775478546998247E-2</v>
      </c>
      <c r="K191" s="119">
        <f t="shared" si="25"/>
        <v>3.6523049722520851E-2</v>
      </c>
      <c r="L191" s="96">
        <v>4.0268338988291852E-2</v>
      </c>
      <c r="M191" s="90">
        <f>INDEX('Pace of change parameters'!$E$20:$I$20,1,$B$6)</f>
        <v>3.4500000000000003E-2</v>
      </c>
      <c r="N191" s="101">
        <f>IF(INDEX('Pace of change parameters'!$E$28:$I$28,1,$B$6)=1,(1+L191)*D191,D191)</f>
        <v>100506.5658396928</v>
      </c>
      <c r="O191" s="87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0.14491344384386184</v>
      </c>
      <c r="P191" s="51">
        <v>4.0268338988291852E-2</v>
      </c>
      <c r="Q191" s="51">
        <v>3.4499999999999975E-2</v>
      </c>
      <c r="R191" s="9">
        <f>IF(INDEX('Pace of change parameters'!$E$29:$I$29,1,$B$6)=1,D191*(1+P191),D191)</f>
        <v>100506.5658396928</v>
      </c>
      <c r="S191" s="96">
        <f>IF(P191&lt;INDEX('Pace of change parameters'!$E$22:$I$22,1,$B$6),INDEX('Pace of change parameters'!$E$22:$I$22,1,$B$6),P191)</f>
        <v>4.0268338988291852E-2</v>
      </c>
      <c r="T191" s="125">
        <v>3.4499999999999975E-2</v>
      </c>
      <c r="U191" s="110">
        <f t="shared" si="19"/>
        <v>100506.5658396928</v>
      </c>
      <c r="V191" s="124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5">
        <f>MIN(S191, S191+(INDEX('Pace of change parameters'!$E$25:$I$25,1,$B$6)-S191)*(1-V191))</f>
        <v>4.0268338988291852E-2</v>
      </c>
      <c r="X191" s="125">
        <v>3.4499999999999975E-2</v>
      </c>
      <c r="Y191" s="101">
        <f t="shared" si="20"/>
        <v>100506.5658396928</v>
      </c>
      <c r="Z191" s="90">
        <v>0</v>
      </c>
      <c r="AA191" s="92">
        <f t="shared" si="23"/>
        <v>97573.326241442104</v>
      </c>
      <c r="AB191" s="92">
        <f>IF(INDEX('Pace of change parameters'!$E$27:$I$27,1,$B$6)=1,MAX(AA191,Y191),Y191)</f>
        <v>100506.5658396928</v>
      </c>
      <c r="AC191" s="90">
        <f t="shared" si="21"/>
        <v>4.0268338988291852E-2</v>
      </c>
      <c r="AD191" s="136">
        <v>3.4499999999999975E-2</v>
      </c>
      <c r="AE191" s="50">
        <v>100507</v>
      </c>
      <c r="AF191" s="50">
        <v>136.2235800869324</v>
      </c>
      <c r="AG191" s="15">
        <f t="shared" si="26"/>
        <v>4.0272832657116897E-2</v>
      </c>
      <c r="AH191" s="15">
        <f t="shared" si="26"/>
        <v>3.4504468751210604E-2</v>
      </c>
      <c r="AI191" s="50"/>
      <c r="AJ191" s="50">
        <v>97573.326241442104</v>
      </c>
      <c r="AK191" s="50">
        <v>132.24738397922007</v>
      </c>
      <c r="AL191" s="15">
        <f t="shared" si="27"/>
        <v>3.0066349806489256E-2</v>
      </c>
      <c r="AM191" s="52">
        <f t="shared" si="27"/>
        <v>3.0066349806489256E-2</v>
      </c>
    </row>
    <row r="192" spans="1:39" x14ac:dyDescent="0.2">
      <c r="A192" s="178" t="s">
        <v>431</v>
      </c>
      <c r="B192" s="178" t="s">
        <v>432</v>
      </c>
      <c r="D192" s="61">
        <v>30170</v>
      </c>
      <c r="E192" s="66">
        <v>132.7323840098172</v>
      </c>
      <c r="F192" s="49"/>
      <c r="G192" s="81">
        <v>31670.757879206216</v>
      </c>
      <c r="H192" s="74">
        <v>138.58597944258221</v>
      </c>
      <c r="I192" s="83"/>
      <c r="J192" s="96">
        <f t="shared" si="25"/>
        <v>-4.7386231959783753E-2</v>
      </c>
      <c r="K192" s="119">
        <f t="shared" si="25"/>
        <v>-4.223800601120864E-2</v>
      </c>
      <c r="L192" s="96">
        <v>4.0090765032461784E-2</v>
      </c>
      <c r="M192" s="90">
        <f>INDEX('Pace of change parameters'!$E$20:$I$20,1,$B$6)</f>
        <v>3.4500000000000003E-2</v>
      </c>
      <c r="N192" s="101">
        <f>IF(INDEX('Pace of change parameters'!$E$28:$I$28,1,$B$6)=1,(1+L192)*D192,D192)</f>
        <v>31379.538381029372</v>
      </c>
      <c r="O192" s="87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0.99180651624955529</v>
      </c>
      <c r="P192" s="51">
        <v>4.0090765032461784E-2</v>
      </c>
      <c r="Q192" s="51">
        <v>3.4499999999999975E-2</v>
      </c>
      <c r="R192" s="9">
        <f>IF(INDEX('Pace of change parameters'!$E$29:$I$29,1,$B$6)=1,D192*(1+P192),D192)</f>
        <v>31379.538381029372</v>
      </c>
      <c r="S192" s="96">
        <f>IF(P192&lt;INDEX('Pace of change parameters'!$E$22:$I$22,1,$B$6),INDEX('Pace of change parameters'!$E$22:$I$22,1,$B$6),P192)</f>
        <v>4.0090765032461784E-2</v>
      </c>
      <c r="T192" s="125">
        <v>3.4499999999999975E-2</v>
      </c>
      <c r="U192" s="110">
        <f t="shared" si="19"/>
        <v>31379.538381029372</v>
      </c>
      <c r="V192" s="124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5">
        <f>MIN(S192, S192+(INDEX('Pace of change parameters'!$E$25:$I$25,1,$B$6)-S192)*(1-V192))</f>
        <v>4.0090765032461784E-2</v>
      </c>
      <c r="X192" s="125">
        <v>3.4499999999999975E-2</v>
      </c>
      <c r="Y192" s="101">
        <f t="shared" si="20"/>
        <v>31379.538381029372</v>
      </c>
      <c r="Z192" s="90">
        <v>0</v>
      </c>
      <c r="AA192" s="92">
        <f t="shared" si="23"/>
        <v>32968.910189061331</v>
      </c>
      <c r="AB192" s="92">
        <f>IF(INDEX('Pace of change parameters'!$E$27:$I$27,1,$B$6)=1,MAX(AA192,Y192),Y192)</f>
        <v>31379.538381029372</v>
      </c>
      <c r="AC192" s="90">
        <f t="shared" si="21"/>
        <v>4.0090765032461784E-2</v>
      </c>
      <c r="AD192" s="136">
        <v>3.4499999999999975E-2</v>
      </c>
      <c r="AE192" s="50">
        <v>31380</v>
      </c>
      <c r="AF192" s="50">
        <v>137.31367122614711</v>
      </c>
      <c r="AG192" s="15">
        <f t="shared" si="26"/>
        <v>4.0106065628107368E-2</v>
      </c>
      <c r="AH192" s="15">
        <f t="shared" si="26"/>
        <v>3.4515218350866572E-2</v>
      </c>
      <c r="AI192" s="50"/>
      <c r="AJ192" s="50">
        <v>32968.910189061331</v>
      </c>
      <c r="AK192" s="50">
        <v>144.26647846988971</v>
      </c>
      <c r="AL192" s="15">
        <f t="shared" si="27"/>
        <v>-4.8194198108147068E-2</v>
      </c>
      <c r="AM192" s="52">
        <f t="shared" si="27"/>
        <v>-4.8194198108147068E-2</v>
      </c>
    </row>
    <row r="193" spans="1:39" x14ac:dyDescent="0.2">
      <c r="A193" s="178" t="s">
        <v>433</v>
      </c>
      <c r="B193" s="178" t="s">
        <v>434</v>
      </c>
      <c r="D193" s="61">
        <v>21202</v>
      </c>
      <c r="E193" s="66">
        <v>133.00895477526382</v>
      </c>
      <c r="F193" s="49"/>
      <c r="G193" s="81">
        <v>21070.101104616817</v>
      </c>
      <c r="H193" s="74">
        <v>130.71672418536681</v>
      </c>
      <c r="I193" s="83"/>
      <c r="J193" s="96">
        <f t="shared" si="25"/>
        <v>6.26000296478324E-3</v>
      </c>
      <c r="K193" s="119">
        <f t="shared" si="25"/>
        <v>1.7535863174221289E-2</v>
      </c>
      <c r="L193" s="96">
        <v>4.6092309494857098E-2</v>
      </c>
      <c r="M193" s="90">
        <f>INDEX('Pace of change parameters'!$E$20:$I$20,1,$B$6)</f>
        <v>3.4500000000000003E-2</v>
      </c>
      <c r="N193" s="101">
        <f>IF(INDEX('Pace of change parameters'!$E$28:$I$28,1,$B$6)=1,(1+L193)*D193,D193)</f>
        <v>22179.249145909962</v>
      </c>
      <c r="O193" s="87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0.34907674006213674</v>
      </c>
      <c r="P193" s="51">
        <v>4.6092309494857098E-2</v>
      </c>
      <c r="Q193" s="51">
        <v>3.4499999999999975E-2</v>
      </c>
      <c r="R193" s="9">
        <f>IF(INDEX('Pace of change parameters'!$E$29:$I$29,1,$B$6)=1,D193*(1+P193),D193)</f>
        <v>22179.249145909962</v>
      </c>
      <c r="S193" s="96">
        <f>IF(P193&lt;INDEX('Pace of change parameters'!$E$22:$I$22,1,$B$6),INDEX('Pace of change parameters'!$E$22:$I$22,1,$B$6),P193)</f>
        <v>4.6092309494857098E-2</v>
      </c>
      <c r="T193" s="125">
        <v>3.4499999999999975E-2</v>
      </c>
      <c r="U193" s="110">
        <f t="shared" si="19"/>
        <v>22179.249145909962</v>
      </c>
      <c r="V193" s="124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5">
        <f>MIN(S193, S193+(INDEX('Pace of change parameters'!$E$25:$I$25,1,$B$6)-S193)*(1-V193))</f>
        <v>4.6092309494857098E-2</v>
      </c>
      <c r="X193" s="125">
        <v>3.4499999999999975E-2</v>
      </c>
      <c r="Y193" s="101">
        <f t="shared" si="20"/>
        <v>22179.249145909962</v>
      </c>
      <c r="Z193" s="90">
        <v>0</v>
      </c>
      <c r="AA193" s="92">
        <f t="shared" si="23"/>
        <v>21933.743222754994</v>
      </c>
      <c r="AB193" s="92">
        <f>IF(INDEX('Pace of change parameters'!$E$27:$I$27,1,$B$6)=1,MAX(AA193,Y193),Y193)</f>
        <v>22179.249145909962</v>
      </c>
      <c r="AC193" s="90">
        <f t="shared" si="21"/>
        <v>4.6092309494857098E-2</v>
      </c>
      <c r="AD193" s="136">
        <v>3.4499999999999975E-2</v>
      </c>
      <c r="AE193" s="50">
        <v>22179</v>
      </c>
      <c r="AF193" s="50">
        <v>137.59621803959897</v>
      </c>
      <c r="AG193" s="15">
        <f t="shared" si="26"/>
        <v>4.6080558437883168E-2</v>
      </c>
      <c r="AH193" s="15">
        <f t="shared" si="26"/>
        <v>3.4488379162785909E-2</v>
      </c>
      <c r="AI193" s="50"/>
      <c r="AJ193" s="50">
        <v>21933.743222754994</v>
      </c>
      <c r="AK193" s="50">
        <v>136.0746704045616</v>
      </c>
      <c r="AL193" s="15">
        <f t="shared" si="27"/>
        <v>1.1181710971730707E-2</v>
      </c>
      <c r="AM193" s="52">
        <f t="shared" si="27"/>
        <v>1.1181710971730929E-2</v>
      </c>
    </row>
    <row r="194" spans="1:39" x14ac:dyDescent="0.2">
      <c r="A194" s="178" t="s">
        <v>435</v>
      </c>
      <c r="B194" s="178" t="s">
        <v>436</v>
      </c>
      <c r="D194" s="61">
        <v>28670</v>
      </c>
      <c r="E194" s="66">
        <v>132.5902277906635</v>
      </c>
      <c r="F194" s="49"/>
      <c r="G194" s="81">
        <v>29925.396982517988</v>
      </c>
      <c r="H194" s="74">
        <v>137.70365595302533</v>
      </c>
      <c r="I194" s="83"/>
      <c r="J194" s="96">
        <f t="shared" si="25"/>
        <v>-4.1950888178739043E-2</v>
      </c>
      <c r="K194" s="119">
        <f t="shared" si="25"/>
        <v>-3.7133568654895921E-2</v>
      </c>
      <c r="L194" s="96">
        <v>3.9701734426685009E-2</v>
      </c>
      <c r="M194" s="90">
        <f>INDEX('Pace of change parameters'!$E$20:$I$20,1,$B$6)</f>
        <v>3.4500000000000003E-2</v>
      </c>
      <c r="N194" s="101">
        <f>IF(INDEX('Pace of change parameters'!$E$28:$I$28,1,$B$6)=1,(1+L194)*D194,D194)</f>
        <v>29808.248726013058</v>
      </c>
      <c r="O194" s="87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0.93692009306339707</v>
      </c>
      <c r="P194" s="51">
        <v>3.9701734426685009E-2</v>
      </c>
      <c r="Q194" s="51">
        <v>3.4499999999999975E-2</v>
      </c>
      <c r="R194" s="9">
        <f>IF(INDEX('Pace of change parameters'!$E$29:$I$29,1,$B$6)=1,D194*(1+P194),D194)</f>
        <v>29808.248726013058</v>
      </c>
      <c r="S194" s="96">
        <f>IF(P194&lt;INDEX('Pace of change parameters'!$E$22:$I$22,1,$B$6),INDEX('Pace of change parameters'!$E$22:$I$22,1,$B$6),P194)</f>
        <v>3.9701734426685009E-2</v>
      </c>
      <c r="T194" s="125">
        <v>3.4499999999999975E-2</v>
      </c>
      <c r="U194" s="110">
        <f t="shared" si="19"/>
        <v>29808.248726013058</v>
      </c>
      <c r="V194" s="124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5">
        <f>MIN(S194, S194+(INDEX('Pace of change parameters'!$E$25:$I$25,1,$B$6)-S194)*(1-V194))</f>
        <v>3.9701734426685009E-2</v>
      </c>
      <c r="X194" s="125">
        <v>3.4499999999999975E-2</v>
      </c>
      <c r="Y194" s="101">
        <f t="shared" si="20"/>
        <v>29808.248726013058</v>
      </c>
      <c r="Z194" s="90">
        <v>0</v>
      </c>
      <c r="AA194" s="92">
        <f t="shared" si="23"/>
        <v>31152.008715787964</v>
      </c>
      <c r="AB194" s="92">
        <f>IF(INDEX('Pace of change parameters'!$E$27:$I$27,1,$B$6)=1,MAX(AA194,Y194),Y194)</f>
        <v>29808.248726013058</v>
      </c>
      <c r="AC194" s="90">
        <f t="shared" si="21"/>
        <v>3.9701734426685009E-2</v>
      </c>
      <c r="AD194" s="136">
        <v>3.4499999999999975E-2</v>
      </c>
      <c r="AE194" s="50">
        <v>29808</v>
      </c>
      <c r="AF194" s="50">
        <v>137.16344612055346</v>
      </c>
      <c r="AG194" s="15">
        <f t="shared" si="26"/>
        <v>3.9693058946634219E-2</v>
      </c>
      <c r="AH194" s="15">
        <f t="shared" si="26"/>
        <v>3.4491367924265548E-2</v>
      </c>
      <c r="AI194" s="50"/>
      <c r="AJ194" s="50">
        <v>31152.008715787964</v>
      </c>
      <c r="AK194" s="50">
        <v>143.34798943354116</v>
      </c>
      <c r="AL194" s="15">
        <f t="shared" si="27"/>
        <v>-4.3143565092379266E-2</v>
      </c>
      <c r="AM194" s="52">
        <f t="shared" si="27"/>
        <v>-4.3143565092379377E-2</v>
      </c>
    </row>
    <row r="195" spans="1:39" x14ac:dyDescent="0.2">
      <c r="A195" s="178" t="s">
        <v>437</v>
      </c>
      <c r="B195" s="178" t="s">
        <v>438</v>
      </c>
      <c r="D195" s="61">
        <v>28273</v>
      </c>
      <c r="E195" s="66">
        <v>138.49130055680905</v>
      </c>
      <c r="F195" s="49"/>
      <c r="G195" s="81">
        <v>29670.211572366534</v>
      </c>
      <c r="H195" s="74">
        <v>144.57377041905872</v>
      </c>
      <c r="I195" s="83"/>
      <c r="J195" s="96">
        <f t="shared" si="25"/>
        <v>-4.709139228612147E-2</v>
      </c>
      <c r="K195" s="119">
        <f t="shared" si="25"/>
        <v>-4.2071738494604771E-2</v>
      </c>
      <c r="L195" s="96">
        <v>3.9949454234422532E-2</v>
      </c>
      <c r="M195" s="90">
        <f>INDEX('Pace of change parameters'!$E$20:$I$20,1,$B$6)</f>
        <v>3.4500000000000003E-2</v>
      </c>
      <c r="N195" s="101">
        <f>IF(INDEX('Pace of change parameters'!$E$28:$I$28,1,$B$6)=1,(1+L195)*D195,D195)</f>
        <v>29402.490919569827</v>
      </c>
      <c r="O195" s="87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0.99001869349037397</v>
      </c>
      <c r="P195" s="51">
        <v>3.9949454234422532E-2</v>
      </c>
      <c r="Q195" s="51">
        <v>3.4499999999999975E-2</v>
      </c>
      <c r="R195" s="9">
        <f>IF(INDEX('Pace of change parameters'!$E$29:$I$29,1,$B$6)=1,D195*(1+P195),D195)</f>
        <v>29402.490919569827</v>
      </c>
      <c r="S195" s="96">
        <f>IF(P195&lt;INDEX('Pace of change parameters'!$E$22:$I$22,1,$B$6),INDEX('Pace of change parameters'!$E$22:$I$22,1,$B$6),P195)</f>
        <v>3.9949454234422532E-2</v>
      </c>
      <c r="T195" s="125">
        <v>3.4499999999999975E-2</v>
      </c>
      <c r="U195" s="110">
        <f t="shared" si="19"/>
        <v>29402.490919569827</v>
      </c>
      <c r="V195" s="124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5">
        <f>MIN(S195, S195+(INDEX('Pace of change parameters'!$E$25:$I$25,1,$B$6)-S195)*(1-V195))</f>
        <v>3.9949454234422532E-2</v>
      </c>
      <c r="X195" s="125">
        <v>3.4499999999999975E-2</v>
      </c>
      <c r="Y195" s="101">
        <f t="shared" si="20"/>
        <v>29402.490919569827</v>
      </c>
      <c r="Z195" s="90">
        <v>0</v>
      </c>
      <c r="AA195" s="92">
        <f t="shared" si="23"/>
        <v>30886.363513960769</v>
      </c>
      <c r="AB195" s="92">
        <f>IF(INDEX('Pace of change parameters'!$E$27:$I$27,1,$B$6)=1,MAX(AA195,Y195),Y195)</f>
        <v>29402.490919569827</v>
      </c>
      <c r="AC195" s="90">
        <f t="shared" si="21"/>
        <v>3.9949454234422532E-2</v>
      </c>
      <c r="AD195" s="136">
        <v>3.4499999999999975E-2</v>
      </c>
      <c r="AE195" s="50">
        <v>29402</v>
      </c>
      <c r="AF195" s="50">
        <v>143.26685832669034</v>
      </c>
      <c r="AG195" s="15">
        <f t="shared" si="26"/>
        <v>3.9932090687228028E-2</v>
      </c>
      <c r="AH195" s="15">
        <f t="shared" si="26"/>
        <v>3.4482727439781424E-2</v>
      </c>
      <c r="AI195" s="50"/>
      <c r="AJ195" s="50">
        <v>30886.363513960769</v>
      </c>
      <c r="AK195" s="50">
        <v>150.49970293793874</v>
      </c>
      <c r="AL195" s="15">
        <f t="shared" si="27"/>
        <v>-4.8058863041284594E-2</v>
      </c>
      <c r="AM195" s="52">
        <f t="shared" si="27"/>
        <v>-4.8058863041284483E-2</v>
      </c>
    </row>
    <row r="196" spans="1:39" x14ac:dyDescent="0.2">
      <c r="A196" s="178" t="s">
        <v>439</v>
      </c>
      <c r="B196" s="178" t="s">
        <v>440</v>
      </c>
      <c r="D196" s="61">
        <v>19359</v>
      </c>
      <c r="E196" s="66">
        <v>138.07041606045226</v>
      </c>
      <c r="F196" s="49"/>
      <c r="G196" s="81">
        <v>18916.845739799719</v>
      </c>
      <c r="H196" s="74">
        <v>134.51894368121583</v>
      </c>
      <c r="I196" s="83"/>
      <c r="J196" s="96">
        <f t="shared" si="25"/>
        <v>2.3373572226685679E-2</v>
      </c>
      <c r="K196" s="119">
        <f t="shared" si="25"/>
        <v>2.6401280608125743E-2</v>
      </c>
      <c r="L196" s="96">
        <v>3.7560626544991038E-2</v>
      </c>
      <c r="M196" s="90">
        <f>INDEX('Pace of change parameters'!$E$20:$I$20,1,$B$6)</f>
        <v>3.4500000000000003E-2</v>
      </c>
      <c r="N196" s="101">
        <f>IF(INDEX('Pace of change parameters'!$E$28:$I$28,1,$B$6)=1,(1+L196)*D196,D196)</f>
        <v>20086.13616928448</v>
      </c>
      <c r="O196" s="87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0.25374967088036837</v>
      </c>
      <c r="P196" s="51">
        <v>3.7560626544991038E-2</v>
      </c>
      <c r="Q196" s="51">
        <v>3.4499999999999975E-2</v>
      </c>
      <c r="R196" s="9">
        <f>IF(INDEX('Pace of change parameters'!$E$29:$I$29,1,$B$6)=1,D196*(1+P196),D196)</f>
        <v>20086.13616928448</v>
      </c>
      <c r="S196" s="96">
        <f>IF(P196&lt;INDEX('Pace of change parameters'!$E$22:$I$22,1,$B$6),INDEX('Pace of change parameters'!$E$22:$I$22,1,$B$6),P196)</f>
        <v>3.7560626544991038E-2</v>
      </c>
      <c r="T196" s="125">
        <v>3.4499999999999975E-2</v>
      </c>
      <c r="U196" s="110">
        <f t="shared" si="19"/>
        <v>20086.13616928448</v>
      </c>
      <c r="V196" s="124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5">
        <f>MIN(S196, S196+(INDEX('Pace of change parameters'!$E$25:$I$25,1,$B$6)-S196)*(1-V196))</f>
        <v>3.7560626544991038E-2</v>
      </c>
      <c r="X196" s="125">
        <v>3.4499999999999975E-2</v>
      </c>
      <c r="Y196" s="101">
        <f t="shared" si="20"/>
        <v>20086.13616928448</v>
      </c>
      <c r="Z196" s="90">
        <v>0</v>
      </c>
      <c r="AA196" s="92">
        <f t="shared" si="23"/>
        <v>19692.228099955268</v>
      </c>
      <c r="AB196" s="92">
        <f>IF(INDEX('Pace of change parameters'!$E$27:$I$27,1,$B$6)=1,MAX(AA196,Y196),Y196)</f>
        <v>20086.13616928448</v>
      </c>
      <c r="AC196" s="90">
        <f t="shared" si="21"/>
        <v>3.7560626544991038E-2</v>
      </c>
      <c r="AD196" s="136">
        <v>3.4499999999999975E-2</v>
      </c>
      <c r="AE196" s="50">
        <v>20086</v>
      </c>
      <c r="AF196" s="50">
        <v>142.83287710573191</v>
      </c>
      <c r="AG196" s="15">
        <f t="shared" si="26"/>
        <v>3.7553592644248068E-2</v>
      </c>
      <c r="AH196" s="15">
        <f t="shared" si="26"/>
        <v>3.4492986848062124E-2</v>
      </c>
      <c r="AI196" s="50"/>
      <c r="AJ196" s="50">
        <v>19692.228099955268</v>
      </c>
      <c r="AK196" s="50">
        <v>140.03273902912233</v>
      </c>
      <c r="AL196" s="15">
        <f t="shared" si="27"/>
        <v>1.9996310120215632E-2</v>
      </c>
      <c r="AM196" s="52">
        <f t="shared" si="27"/>
        <v>1.9996310120215854E-2</v>
      </c>
    </row>
    <row r="197" spans="1:39" x14ac:dyDescent="0.2">
      <c r="A197" s="178" t="s">
        <v>441</v>
      </c>
      <c r="B197" s="178" t="s">
        <v>442</v>
      </c>
      <c r="D197" s="61">
        <v>36818</v>
      </c>
      <c r="E197" s="66">
        <v>130.92429758667822</v>
      </c>
      <c r="F197" s="49"/>
      <c r="G197" s="81">
        <v>38622.345273587875</v>
      </c>
      <c r="H197" s="74">
        <v>136.71211719483139</v>
      </c>
      <c r="I197" s="83"/>
      <c r="J197" s="96">
        <f t="shared" si="25"/>
        <v>-4.6717651680820871E-2</v>
      </c>
      <c r="K197" s="119">
        <f t="shared" si="25"/>
        <v>-4.2335820166582772E-2</v>
      </c>
      <c r="L197" s="96">
        <v>3.9255154345899435E-2</v>
      </c>
      <c r="M197" s="90">
        <f>INDEX('Pace of change parameters'!$E$20:$I$20,1,$B$6)</f>
        <v>3.4500000000000003E-2</v>
      </c>
      <c r="N197" s="101">
        <f>IF(INDEX('Pace of change parameters'!$E$28:$I$28,1,$B$6)=1,(1+L197)*D197,D197)</f>
        <v>38263.296272707325</v>
      </c>
      <c r="O197" s="87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0.9928582813611051</v>
      </c>
      <c r="P197" s="51">
        <v>3.9255154345899435E-2</v>
      </c>
      <c r="Q197" s="51">
        <v>3.4499999999999975E-2</v>
      </c>
      <c r="R197" s="9">
        <f>IF(INDEX('Pace of change parameters'!$E$29:$I$29,1,$B$6)=1,D197*(1+P197),D197)</f>
        <v>38263.296272707325</v>
      </c>
      <c r="S197" s="96">
        <f>IF(P197&lt;INDEX('Pace of change parameters'!$E$22:$I$22,1,$B$6),INDEX('Pace of change parameters'!$E$22:$I$22,1,$B$6),P197)</f>
        <v>3.9255154345899435E-2</v>
      </c>
      <c r="T197" s="125">
        <v>3.4499999999999975E-2</v>
      </c>
      <c r="U197" s="110">
        <f t="shared" si="19"/>
        <v>38263.296272707325</v>
      </c>
      <c r="V197" s="124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5">
        <f>MIN(S197, S197+(INDEX('Pace of change parameters'!$E$25:$I$25,1,$B$6)-S197)*(1-V197))</f>
        <v>3.9255154345899435E-2</v>
      </c>
      <c r="X197" s="125">
        <v>3.4499999999999975E-2</v>
      </c>
      <c r="Y197" s="101">
        <f t="shared" si="20"/>
        <v>38263.296272707325</v>
      </c>
      <c r="Z197" s="90">
        <v>0</v>
      </c>
      <c r="AA197" s="92">
        <f t="shared" si="23"/>
        <v>40205.436114677228</v>
      </c>
      <c r="AB197" s="92">
        <f>IF(INDEX('Pace of change parameters'!$E$27:$I$27,1,$B$6)=1,MAX(AA197,Y197),Y197)</f>
        <v>38263.296272707325</v>
      </c>
      <c r="AC197" s="90">
        <f t="shared" si="21"/>
        <v>3.9255154345899435E-2</v>
      </c>
      <c r="AD197" s="136">
        <v>3.4499999999999975E-2</v>
      </c>
      <c r="AE197" s="50">
        <v>38263</v>
      </c>
      <c r="AF197" s="50">
        <v>135.44013713230137</v>
      </c>
      <c r="AG197" s="15">
        <f t="shared" si="26"/>
        <v>3.9247107393122871E-2</v>
      </c>
      <c r="AH197" s="15">
        <f t="shared" si="26"/>
        <v>3.4491989866384021E-2</v>
      </c>
      <c r="AI197" s="50"/>
      <c r="AJ197" s="50">
        <v>40205.436114677228</v>
      </c>
      <c r="AK197" s="50">
        <v>142.31580850523653</v>
      </c>
      <c r="AL197" s="15">
        <f t="shared" si="27"/>
        <v>-4.8312773156765521E-2</v>
      </c>
      <c r="AM197" s="52">
        <f t="shared" si="27"/>
        <v>-4.831277315676541E-2</v>
      </c>
    </row>
    <row r="198" spans="1:39" x14ac:dyDescent="0.2">
      <c r="A198" s="178" t="s">
        <v>443</v>
      </c>
      <c r="B198" s="178" t="s">
        <v>444</v>
      </c>
      <c r="D198" s="61">
        <v>38491</v>
      </c>
      <c r="E198" s="66">
        <v>122.69909780326317</v>
      </c>
      <c r="F198" s="49"/>
      <c r="G198" s="81">
        <v>40264.110372574338</v>
      </c>
      <c r="H198" s="74">
        <v>127.20029997984069</v>
      </c>
      <c r="I198" s="83"/>
      <c r="J198" s="96">
        <f t="shared" si="25"/>
        <v>-4.4036993644396616E-2</v>
      </c>
      <c r="K198" s="119">
        <f t="shared" si="25"/>
        <v>-3.5386726110637312E-2</v>
      </c>
      <c r="L198" s="96">
        <v>4.3860928931537702E-2</v>
      </c>
      <c r="M198" s="90">
        <f>INDEX('Pace of change parameters'!$E$20:$I$20,1,$B$6)</f>
        <v>3.4500000000000003E-2</v>
      </c>
      <c r="N198" s="101">
        <f>IF(INDEX('Pace of change parameters'!$E$28:$I$28,1,$B$6)=1,(1+L198)*D198,D198)</f>
        <v>40179.251015503818</v>
      </c>
      <c r="O198" s="87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0.91813683989932593</v>
      </c>
      <c r="P198" s="51">
        <v>4.3860928931537702E-2</v>
      </c>
      <c r="Q198" s="51">
        <v>3.4499999999999975E-2</v>
      </c>
      <c r="R198" s="9">
        <f>IF(INDEX('Pace of change parameters'!$E$29:$I$29,1,$B$6)=1,D198*(1+P198),D198)</f>
        <v>40179.251015503818</v>
      </c>
      <c r="S198" s="96">
        <f>IF(P198&lt;INDEX('Pace of change parameters'!$E$22:$I$22,1,$B$6),INDEX('Pace of change parameters'!$E$22:$I$22,1,$B$6),P198)</f>
        <v>4.3860928931537702E-2</v>
      </c>
      <c r="T198" s="125">
        <v>3.4499999999999975E-2</v>
      </c>
      <c r="U198" s="110">
        <f t="shared" si="19"/>
        <v>40179.251015503818</v>
      </c>
      <c r="V198" s="124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5">
        <f>MIN(S198, S198+(INDEX('Pace of change parameters'!$E$25:$I$25,1,$B$6)-S198)*(1-V198))</f>
        <v>4.3860928931537702E-2</v>
      </c>
      <c r="X198" s="125">
        <v>3.4499999999999975E-2</v>
      </c>
      <c r="Y198" s="101">
        <f t="shared" si="20"/>
        <v>40179.251015503818</v>
      </c>
      <c r="Z198" s="90">
        <v>0</v>
      </c>
      <c r="AA198" s="92">
        <f t="shared" si="23"/>
        <v>41914.495503355698</v>
      </c>
      <c r="AB198" s="92">
        <f>IF(INDEX('Pace of change parameters'!$E$27:$I$27,1,$B$6)=1,MAX(AA198,Y198),Y198)</f>
        <v>40179.251015503818</v>
      </c>
      <c r="AC198" s="90">
        <f t="shared" si="21"/>
        <v>4.3860928931537702E-2</v>
      </c>
      <c r="AD198" s="136">
        <v>3.4499999999999975E-2</v>
      </c>
      <c r="AE198" s="50">
        <v>40179</v>
      </c>
      <c r="AF198" s="50">
        <v>126.93142368224775</v>
      </c>
      <c r="AG198" s="15">
        <f t="shared" si="26"/>
        <v>4.3854407523836736E-2</v>
      </c>
      <c r="AH198" s="15">
        <f t="shared" si="26"/>
        <v>3.4493537073685188E-2</v>
      </c>
      <c r="AI198" s="50"/>
      <c r="AJ198" s="50">
        <v>41914.495503355698</v>
      </c>
      <c r="AK198" s="50">
        <v>132.41411153000598</v>
      </c>
      <c r="AL198" s="15">
        <f t="shared" si="27"/>
        <v>-4.1405615945365515E-2</v>
      </c>
      <c r="AM198" s="52">
        <f t="shared" si="27"/>
        <v>-4.1405615945365515E-2</v>
      </c>
    </row>
    <row r="199" spans="1:39" x14ac:dyDescent="0.2">
      <c r="A199" s="178" t="s">
        <v>445</v>
      </c>
      <c r="B199" s="178" t="s">
        <v>446</v>
      </c>
      <c r="D199" s="61">
        <v>11724</v>
      </c>
      <c r="E199" s="66">
        <v>121.22083010564869</v>
      </c>
      <c r="F199" s="49"/>
      <c r="G199" s="81">
        <v>12309.405523925643</v>
      </c>
      <c r="H199" s="74">
        <v>126.59983115667558</v>
      </c>
      <c r="I199" s="83"/>
      <c r="J199" s="96">
        <f t="shared" si="25"/>
        <v>-4.7557578860148664E-2</v>
      </c>
      <c r="K199" s="119">
        <f t="shared" si="25"/>
        <v>-4.2488216626213493E-2</v>
      </c>
      <c r="L199" s="96">
        <v>4.0006112615951883E-2</v>
      </c>
      <c r="M199" s="90">
        <f>INDEX('Pace of change parameters'!$E$20:$I$20,1,$B$6)</f>
        <v>3.4500000000000003E-2</v>
      </c>
      <c r="N199" s="101">
        <f>IF(INDEX('Pace of change parameters'!$E$28:$I$28,1,$B$6)=1,(1+L199)*D199,D199)</f>
        <v>12193.031664309419</v>
      </c>
      <c r="O199" s="87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0.9944969529700376</v>
      </c>
      <c r="P199" s="51">
        <v>4.0006112615951883E-2</v>
      </c>
      <c r="Q199" s="51">
        <v>3.4499999999999975E-2</v>
      </c>
      <c r="R199" s="9">
        <f>IF(INDEX('Pace of change parameters'!$E$29:$I$29,1,$B$6)=1,D199*(1+P199),D199)</f>
        <v>12193.031664309419</v>
      </c>
      <c r="S199" s="96">
        <f>IF(P199&lt;INDEX('Pace of change parameters'!$E$22:$I$22,1,$B$6),INDEX('Pace of change parameters'!$E$22:$I$22,1,$B$6),P199)</f>
        <v>4.0006112615951883E-2</v>
      </c>
      <c r="T199" s="125">
        <v>3.4499999999999975E-2</v>
      </c>
      <c r="U199" s="110">
        <f t="shared" si="19"/>
        <v>12193.031664309419</v>
      </c>
      <c r="V199" s="124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5">
        <f>MIN(S199, S199+(INDEX('Pace of change parameters'!$E$25:$I$25,1,$B$6)-S199)*(1-V199))</f>
        <v>4.0006112615951883E-2</v>
      </c>
      <c r="X199" s="125">
        <v>3.4499999999999975E-2</v>
      </c>
      <c r="Y199" s="101">
        <f t="shared" si="20"/>
        <v>12193.031664309419</v>
      </c>
      <c r="Z199" s="90">
        <v>0</v>
      </c>
      <c r="AA199" s="92">
        <f t="shared" si="23"/>
        <v>12813.955597364804</v>
      </c>
      <c r="AB199" s="92">
        <f>IF(INDEX('Pace of change parameters'!$E$27:$I$27,1,$B$6)=1,MAX(AA199,Y199),Y199)</f>
        <v>12193.031664309419</v>
      </c>
      <c r="AC199" s="90">
        <f t="shared" si="21"/>
        <v>4.0006112615951883E-2</v>
      </c>
      <c r="AD199" s="136">
        <v>3.4499999999999975E-2</v>
      </c>
      <c r="AE199" s="50">
        <v>12193</v>
      </c>
      <c r="AF199" s="50">
        <v>125.40262308305684</v>
      </c>
      <c r="AG199" s="15">
        <f t="shared" si="26"/>
        <v>4.000341180484468E-2</v>
      </c>
      <c r="AH199" s="15">
        <f t="shared" si="26"/>
        <v>3.4497313487818593E-2</v>
      </c>
      <c r="AI199" s="50"/>
      <c r="AJ199" s="50">
        <v>12813.955597364804</v>
      </c>
      <c r="AK199" s="50">
        <v>131.7890300975449</v>
      </c>
      <c r="AL199" s="15">
        <f t="shared" si="27"/>
        <v>-4.8459321764194652E-2</v>
      </c>
      <c r="AM199" s="52">
        <f t="shared" si="27"/>
        <v>-4.8459321764194652E-2</v>
      </c>
    </row>
    <row r="200" spans="1:39" x14ac:dyDescent="0.2">
      <c r="A200" s="178" t="s">
        <v>447</v>
      </c>
      <c r="B200" s="178" t="s">
        <v>448</v>
      </c>
      <c r="D200" s="61">
        <v>15480</v>
      </c>
      <c r="E200" s="66">
        <v>135.44262895441611</v>
      </c>
      <c r="F200" s="49"/>
      <c r="G200" s="81">
        <v>15651.970884578108</v>
      </c>
      <c r="H200" s="74">
        <v>135.46064938870271</v>
      </c>
      <c r="I200" s="83"/>
      <c r="J200" s="96">
        <f t="shared" si="25"/>
        <v>-1.0987171254423389E-2</v>
      </c>
      <c r="K200" s="119">
        <f t="shared" si="25"/>
        <v>-1.3303076847714923E-4</v>
      </c>
      <c r="L200" s="96">
        <v>4.5853349528290011E-2</v>
      </c>
      <c r="M200" s="90">
        <f>INDEX('Pace of change parameters'!$E$20:$I$20,1,$B$6)</f>
        <v>3.4500000000000003E-2</v>
      </c>
      <c r="N200" s="101">
        <f>IF(INDEX('Pace of change parameters'!$E$28:$I$28,1,$B$6)=1,(1+L200)*D200,D200)</f>
        <v>16189.80985069793</v>
      </c>
      <c r="O200" s="87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0.5390648469728726</v>
      </c>
      <c r="P200" s="51">
        <v>4.5853349528290011E-2</v>
      </c>
      <c r="Q200" s="51">
        <v>3.4499999999999975E-2</v>
      </c>
      <c r="R200" s="9">
        <f>IF(INDEX('Pace of change parameters'!$E$29:$I$29,1,$B$6)=1,D200*(1+P200),D200)</f>
        <v>16189.80985069793</v>
      </c>
      <c r="S200" s="96">
        <f>IF(P200&lt;INDEX('Pace of change parameters'!$E$22:$I$22,1,$B$6),INDEX('Pace of change parameters'!$E$22:$I$22,1,$B$6),P200)</f>
        <v>4.5853349528290011E-2</v>
      </c>
      <c r="T200" s="125">
        <v>3.4499999999999975E-2</v>
      </c>
      <c r="U200" s="110">
        <f t="shared" si="19"/>
        <v>16189.80985069793</v>
      </c>
      <c r="V200" s="124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5">
        <f>MIN(S200, S200+(INDEX('Pace of change parameters'!$E$25:$I$25,1,$B$6)-S200)*(1-V200))</f>
        <v>4.5853349528290011E-2</v>
      </c>
      <c r="X200" s="125">
        <v>3.4499999999999975E-2</v>
      </c>
      <c r="Y200" s="101">
        <f t="shared" si="20"/>
        <v>16189.80985069793</v>
      </c>
      <c r="Z200" s="90">
        <v>0</v>
      </c>
      <c r="AA200" s="92">
        <f t="shared" si="23"/>
        <v>16293.529328966975</v>
      </c>
      <c r="AB200" s="92">
        <f>IF(INDEX('Pace of change parameters'!$E$27:$I$27,1,$B$6)=1,MAX(AA200,Y200),Y200)</f>
        <v>16189.80985069793</v>
      </c>
      <c r="AC200" s="90">
        <f t="shared" si="21"/>
        <v>4.5853349528290011E-2</v>
      </c>
      <c r="AD200" s="136">
        <v>3.4499999999999975E-2</v>
      </c>
      <c r="AE200" s="50">
        <v>16190</v>
      </c>
      <c r="AF200" s="50">
        <v>140.11704530858583</v>
      </c>
      <c r="AG200" s="15">
        <f t="shared" si="26"/>
        <v>4.5865633074935408E-2</v>
      </c>
      <c r="AH200" s="15">
        <f t="shared" si="26"/>
        <v>3.4512150201565506E-2</v>
      </c>
      <c r="AI200" s="50"/>
      <c r="AJ200" s="50">
        <v>16293.529328966975</v>
      </c>
      <c r="AK200" s="50">
        <v>141.01304430040997</v>
      </c>
      <c r="AL200" s="15">
        <f t="shared" si="27"/>
        <v>-6.3540149513782174E-3</v>
      </c>
      <c r="AM200" s="52">
        <f t="shared" si="27"/>
        <v>-6.3540149513781063E-3</v>
      </c>
    </row>
    <row r="201" spans="1:39" x14ac:dyDescent="0.2">
      <c r="A201" s="178" t="s">
        <v>449</v>
      </c>
      <c r="B201" s="178" t="s">
        <v>450</v>
      </c>
      <c r="D201" s="61">
        <v>22801</v>
      </c>
      <c r="E201" s="66">
        <v>153.32584760756961</v>
      </c>
      <c r="F201" s="49"/>
      <c r="G201" s="81">
        <v>24027.056056308156</v>
      </c>
      <c r="H201" s="74">
        <v>160.15090385809151</v>
      </c>
      <c r="I201" s="83"/>
      <c r="J201" s="96">
        <f t="shared" si="25"/>
        <v>-5.1028143166389373E-2</v>
      </c>
      <c r="K201" s="119">
        <f t="shared" si="25"/>
        <v>-4.2616407938412482E-2</v>
      </c>
      <c r="L201" s="96">
        <v>4.366986107720594E-2</v>
      </c>
      <c r="M201" s="90">
        <f>INDEX('Pace of change parameters'!$E$20:$I$20,1,$B$6)</f>
        <v>3.4500000000000003E-2</v>
      </c>
      <c r="N201" s="101">
        <f>IF(INDEX('Pace of change parameters'!$E$28:$I$28,1,$B$6)=1,(1+L201)*D201,D201)</f>
        <v>23796.716502421372</v>
      </c>
      <c r="O201" s="87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0.99587535417647832</v>
      </c>
      <c r="P201" s="51">
        <v>4.366986107720594E-2</v>
      </c>
      <c r="Q201" s="51">
        <v>3.4499999999999975E-2</v>
      </c>
      <c r="R201" s="9">
        <f>IF(INDEX('Pace of change parameters'!$E$29:$I$29,1,$B$6)=1,D201*(1+P201),D201)</f>
        <v>23796.716502421372</v>
      </c>
      <c r="S201" s="96">
        <f>IF(P201&lt;INDEX('Pace of change parameters'!$E$22:$I$22,1,$B$6),INDEX('Pace of change parameters'!$E$22:$I$22,1,$B$6),P201)</f>
        <v>4.366986107720594E-2</v>
      </c>
      <c r="T201" s="125">
        <v>3.4499999999999975E-2</v>
      </c>
      <c r="U201" s="110">
        <f t="shared" ref="U201:U217" si="28">D201*(1+S201)</f>
        <v>23796.716502421372</v>
      </c>
      <c r="V201" s="124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5">
        <f>MIN(S201, S201+(INDEX('Pace of change parameters'!$E$25:$I$25,1,$B$6)-S201)*(1-V201))</f>
        <v>4.366986107720594E-2</v>
      </c>
      <c r="X201" s="125">
        <v>3.4499999999999975E-2</v>
      </c>
      <c r="Y201" s="101">
        <f t="shared" ref="Y201:Y217" si="29">D201*(1+W201)</f>
        <v>23796.716502421372</v>
      </c>
      <c r="Z201" s="90">
        <v>0</v>
      </c>
      <c r="AA201" s="92">
        <f t="shared" si="23"/>
        <v>25011.900765028982</v>
      </c>
      <c r="AB201" s="92">
        <f>IF(INDEX('Pace of change parameters'!$E$27:$I$27,1,$B$6)=1,MAX(AA201,Y201),Y201)</f>
        <v>23796.716502421372</v>
      </c>
      <c r="AC201" s="90">
        <f t="shared" ref="AC201:AC217" si="30">AB201/D201-1</f>
        <v>4.366986107720594E-2</v>
      </c>
      <c r="AD201" s="136">
        <v>3.4499999999999975E-2</v>
      </c>
      <c r="AE201" s="50">
        <v>23797</v>
      </c>
      <c r="AF201" s="50">
        <v>158.61747898617068</v>
      </c>
      <c r="AG201" s="15">
        <f t="shared" si="26"/>
        <v>4.3682294636200103E-2</v>
      </c>
      <c r="AH201" s="15">
        <f t="shared" si="26"/>
        <v>3.4512324315628451E-2</v>
      </c>
      <c r="AI201" s="50"/>
      <c r="AJ201" s="50">
        <v>25011.900765028982</v>
      </c>
      <c r="AK201" s="50">
        <v>166.71532731021435</v>
      </c>
      <c r="AL201" s="15">
        <f t="shared" si="27"/>
        <v>-4.8572908410368654E-2</v>
      </c>
      <c r="AM201" s="52">
        <f t="shared" si="27"/>
        <v>-4.8572908410368654E-2</v>
      </c>
    </row>
    <row r="202" spans="1:39" x14ac:dyDescent="0.2">
      <c r="A202" s="178" t="s">
        <v>451</v>
      </c>
      <c r="B202" s="178" t="s">
        <v>452</v>
      </c>
      <c r="D202" s="61">
        <v>73216</v>
      </c>
      <c r="E202" s="66">
        <v>129.12830520617931</v>
      </c>
      <c r="F202" s="49"/>
      <c r="G202" s="81">
        <v>72783.047711339619</v>
      </c>
      <c r="H202" s="74">
        <v>127.50623596926734</v>
      </c>
      <c r="I202" s="83"/>
      <c r="J202" s="96">
        <f t="shared" si="25"/>
        <v>5.9485320040111311E-3</v>
      </c>
      <c r="K202" s="119">
        <f t="shared" si="25"/>
        <v>1.2721489459565971E-2</v>
      </c>
      <c r="L202" s="96">
        <v>4.1465191821308256E-2</v>
      </c>
      <c r="M202" s="90">
        <f>INDEX('Pace of change parameters'!$E$20:$I$20,1,$B$6)</f>
        <v>3.4500000000000003E-2</v>
      </c>
      <c r="N202" s="101">
        <f>IF(INDEX('Pace of change parameters'!$E$28:$I$28,1,$B$6)=1,(1+L202)*D202,D202)</f>
        <v>76251.915484388912</v>
      </c>
      <c r="O202" s="87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0.40084419935950572</v>
      </c>
      <c r="P202" s="51">
        <v>4.1465191821308256E-2</v>
      </c>
      <c r="Q202" s="51">
        <v>3.4499999999999975E-2</v>
      </c>
      <c r="R202" s="9">
        <f>IF(INDEX('Pace of change parameters'!$E$29:$I$29,1,$B$6)=1,D202*(1+P202),D202)</f>
        <v>76251.915484388912</v>
      </c>
      <c r="S202" s="96">
        <f>IF(P202&lt;INDEX('Pace of change parameters'!$E$22:$I$22,1,$B$6),INDEX('Pace of change parameters'!$E$22:$I$22,1,$B$6),P202)</f>
        <v>4.1465191821308256E-2</v>
      </c>
      <c r="T202" s="125">
        <v>3.4499999999999975E-2</v>
      </c>
      <c r="U202" s="110">
        <f t="shared" si="28"/>
        <v>76251.915484388912</v>
      </c>
      <c r="V202" s="124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5">
        <f>MIN(S202, S202+(INDEX('Pace of change parameters'!$E$25:$I$25,1,$B$6)-S202)*(1-V202))</f>
        <v>4.1465191821308256E-2</v>
      </c>
      <c r="X202" s="125">
        <v>3.4499999999999975E-2</v>
      </c>
      <c r="Y202" s="101">
        <f t="shared" si="29"/>
        <v>76251.915484388912</v>
      </c>
      <c r="Z202" s="90">
        <v>0</v>
      </c>
      <c r="AA202" s="92">
        <f t="shared" ref="AA202:AA217" si="31">(1+Z202)*AJ202</f>
        <v>75766.351169537083</v>
      </c>
      <c r="AB202" s="92">
        <f>IF(INDEX('Pace of change parameters'!$E$27:$I$27,1,$B$6)=1,MAX(AA202,Y202),Y202)</f>
        <v>76251.915484388912</v>
      </c>
      <c r="AC202" s="90">
        <f t="shared" si="30"/>
        <v>4.1465191821308256E-2</v>
      </c>
      <c r="AD202" s="136">
        <v>3.4499999999999975E-2</v>
      </c>
      <c r="AE202" s="50">
        <v>76252</v>
      </c>
      <c r="AF202" s="50">
        <v>133.58337979592173</v>
      </c>
      <c r="AG202" s="15">
        <f t="shared" si="26"/>
        <v>4.1466346153846256E-2</v>
      </c>
      <c r="AH202" s="15">
        <f t="shared" si="26"/>
        <v>3.450114661250292E-2</v>
      </c>
      <c r="AI202" s="50"/>
      <c r="AJ202" s="50">
        <v>75766.351169537083</v>
      </c>
      <c r="AK202" s="50">
        <v>132.73258752598556</v>
      </c>
      <c r="AL202" s="15">
        <f t="shared" si="27"/>
        <v>6.4098220775632431E-3</v>
      </c>
      <c r="AM202" s="52">
        <f t="shared" si="27"/>
        <v>6.4098220775632431E-3</v>
      </c>
    </row>
    <row r="203" spans="1:39" x14ac:dyDescent="0.2">
      <c r="A203" s="178" t="s">
        <v>453</v>
      </c>
      <c r="B203" s="178" t="s">
        <v>454</v>
      </c>
      <c r="D203" s="61">
        <v>63006</v>
      </c>
      <c r="E203" s="66">
        <v>127.2208223156628</v>
      </c>
      <c r="F203" s="49"/>
      <c r="G203" s="81">
        <v>63035.231991516433</v>
      </c>
      <c r="H203" s="74">
        <v>126.06144493574372</v>
      </c>
      <c r="I203" s="83"/>
      <c r="J203" s="96">
        <f t="shared" si="25"/>
        <v>-4.6374052403530541E-4</v>
      </c>
      <c r="K203" s="119">
        <f t="shared" si="25"/>
        <v>9.1969228221209232E-3</v>
      </c>
      <c r="L203" s="96">
        <v>4.4498592984348884E-2</v>
      </c>
      <c r="M203" s="90">
        <f>INDEX('Pace of change parameters'!$E$20:$I$20,1,$B$6)</f>
        <v>3.4500000000000003E-2</v>
      </c>
      <c r="N203" s="101">
        <f>IF(INDEX('Pace of change parameters'!$E$28:$I$28,1,$B$6)=1,(1+L203)*D203,D203)</f>
        <v>65809.678349571885</v>
      </c>
      <c r="O203" s="87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0.43874276535353851</v>
      </c>
      <c r="P203" s="51">
        <v>4.4498592984348884E-2</v>
      </c>
      <c r="Q203" s="51">
        <v>3.4499999999999975E-2</v>
      </c>
      <c r="R203" s="9">
        <f>IF(INDEX('Pace of change parameters'!$E$29:$I$29,1,$B$6)=1,D203*(1+P203),D203)</f>
        <v>65809.678349571885</v>
      </c>
      <c r="S203" s="96">
        <f>IF(P203&lt;INDEX('Pace of change parameters'!$E$22:$I$22,1,$B$6),INDEX('Pace of change parameters'!$E$22:$I$22,1,$B$6),P203)</f>
        <v>4.4498592984348884E-2</v>
      </c>
      <c r="T203" s="125">
        <v>3.4499999999999975E-2</v>
      </c>
      <c r="U203" s="110">
        <f t="shared" si="28"/>
        <v>65809.678349571885</v>
      </c>
      <c r="V203" s="124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5">
        <f>MIN(S203, S203+(INDEX('Pace of change parameters'!$E$25:$I$25,1,$B$6)-S203)*(1-V203))</f>
        <v>4.4498592984348884E-2</v>
      </c>
      <c r="X203" s="125">
        <v>3.4499999999999975E-2</v>
      </c>
      <c r="Y203" s="101">
        <f t="shared" si="29"/>
        <v>65809.678349571885</v>
      </c>
      <c r="Z203" s="90">
        <v>0</v>
      </c>
      <c r="AA203" s="92">
        <f t="shared" si="31"/>
        <v>65618.982349627244</v>
      </c>
      <c r="AB203" s="92">
        <f>IF(INDEX('Pace of change parameters'!$E$27:$I$27,1,$B$6)=1,MAX(AA203,Y203),Y203)</f>
        <v>65809.678349571885</v>
      </c>
      <c r="AC203" s="90">
        <f t="shared" si="30"/>
        <v>4.4498592984348884E-2</v>
      </c>
      <c r="AD203" s="136">
        <v>3.4499999999999975E-2</v>
      </c>
      <c r="AE203" s="50">
        <v>65810</v>
      </c>
      <c r="AF203" s="50">
        <v>131.61058394038784</v>
      </c>
      <c r="AG203" s="15">
        <f t="shared" si="26"/>
        <v>4.450369806050225E-2</v>
      </c>
      <c r="AH203" s="15">
        <f t="shared" si="26"/>
        <v>3.4505056207175588E-2</v>
      </c>
      <c r="AI203" s="50"/>
      <c r="AJ203" s="50">
        <v>65618.982349627244</v>
      </c>
      <c r="AK203" s="50">
        <v>131.22857597034559</v>
      </c>
      <c r="AL203" s="15">
        <f t="shared" si="27"/>
        <v>2.9110120811532969E-3</v>
      </c>
      <c r="AM203" s="52">
        <f t="shared" si="27"/>
        <v>2.9110120811535189E-3</v>
      </c>
    </row>
    <row r="204" spans="1:39" x14ac:dyDescent="0.2">
      <c r="A204" s="178" t="s">
        <v>455</v>
      </c>
      <c r="B204" s="178" t="s">
        <v>456</v>
      </c>
      <c r="D204" s="61">
        <v>19955</v>
      </c>
      <c r="E204" s="66">
        <v>126.95311113019389</v>
      </c>
      <c r="F204" s="49"/>
      <c r="G204" s="81">
        <v>20824.247596498339</v>
      </c>
      <c r="H204" s="74">
        <v>131.45432083047072</v>
      </c>
      <c r="I204" s="83"/>
      <c r="J204" s="96">
        <f t="shared" si="25"/>
        <v>-4.1742088998428239E-2</v>
      </c>
      <c r="K204" s="119">
        <f t="shared" si="25"/>
        <v>-3.4241626078474696E-2</v>
      </c>
      <c r="L204" s="96">
        <v>4.2597223932732131E-2</v>
      </c>
      <c r="M204" s="90">
        <f>INDEX('Pace of change parameters'!$E$20:$I$20,1,$B$6)</f>
        <v>3.4500000000000003E-2</v>
      </c>
      <c r="N204" s="101">
        <f>IF(INDEX('Pace of change parameters'!$E$28:$I$28,1,$B$6)=1,(1+L204)*D204,D204)</f>
        <v>20805.02760357767</v>
      </c>
      <c r="O204" s="87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0.90582393632768499</v>
      </c>
      <c r="P204" s="51">
        <v>4.2597223932732131E-2</v>
      </c>
      <c r="Q204" s="51">
        <v>3.4499999999999975E-2</v>
      </c>
      <c r="R204" s="9">
        <f>IF(INDEX('Pace of change parameters'!$E$29:$I$29,1,$B$6)=1,D204*(1+P204),D204)</f>
        <v>20805.02760357767</v>
      </c>
      <c r="S204" s="96">
        <f>IF(P204&lt;INDEX('Pace of change parameters'!$E$22:$I$22,1,$B$6),INDEX('Pace of change parameters'!$E$22:$I$22,1,$B$6),P204)</f>
        <v>4.2597223932732131E-2</v>
      </c>
      <c r="T204" s="125">
        <v>3.4499999999999975E-2</v>
      </c>
      <c r="U204" s="110">
        <f t="shared" si="28"/>
        <v>20805.02760357767</v>
      </c>
      <c r="V204" s="124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5">
        <f>MIN(S204, S204+(INDEX('Pace of change parameters'!$E$25:$I$25,1,$B$6)-S204)*(1-V204))</f>
        <v>4.2597223932732131E-2</v>
      </c>
      <c r="X204" s="125">
        <v>3.4499999999999975E-2</v>
      </c>
      <c r="Y204" s="101">
        <f t="shared" si="29"/>
        <v>20805.02760357767</v>
      </c>
      <c r="Z204" s="90">
        <v>0</v>
      </c>
      <c r="AA204" s="92">
        <f t="shared" si="31"/>
        <v>21677.812428179805</v>
      </c>
      <c r="AB204" s="92">
        <f>IF(INDEX('Pace of change parameters'!$E$27:$I$27,1,$B$6)=1,MAX(AA204,Y204),Y204)</f>
        <v>20805.02760357767</v>
      </c>
      <c r="AC204" s="90">
        <f t="shared" si="30"/>
        <v>4.2597223932732131E-2</v>
      </c>
      <c r="AD204" s="136">
        <v>3.4499999999999975E-2</v>
      </c>
      <c r="AE204" s="50">
        <v>20805</v>
      </c>
      <c r="AF204" s="50">
        <v>131.33281921493415</v>
      </c>
      <c r="AG204" s="15">
        <f t="shared" si="26"/>
        <v>4.2595840641443283E-2</v>
      </c>
      <c r="AH204" s="15">
        <f t="shared" si="26"/>
        <v>3.4498627451900354E-2</v>
      </c>
      <c r="AI204" s="50"/>
      <c r="AJ204" s="50">
        <v>21677.812428179805</v>
      </c>
      <c r="AK204" s="50">
        <v>136.84250038958859</v>
      </c>
      <c r="AL204" s="15">
        <f t="shared" si="27"/>
        <v>-4.0262938480139399E-2</v>
      </c>
      <c r="AM204" s="52">
        <f t="shared" si="27"/>
        <v>-4.0262938480139288E-2</v>
      </c>
    </row>
    <row r="205" spans="1:39" x14ac:dyDescent="0.2">
      <c r="A205" s="178" t="s">
        <v>457</v>
      </c>
      <c r="B205" s="178" t="s">
        <v>458</v>
      </c>
      <c r="D205" s="61">
        <v>19634</v>
      </c>
      <c r="E205" s="66">
        <v>118.48437022989214</v>
      </c>
      <c r="F205" s="49"/>
      <c r="G205" s="81">
        <v>20662.363183979458</v>
      </c>
      <c r="H205" s="74">
        <v>123.63184476716225</v>
      </c>
      <c r="I205" s="83"/>
      <c r="J205" s="96">
        <f t="shared" si="25"/>
        <v>-4.976987263377497E-2</v>
      </c>
      <c r="K205" s="119">
        <f t="shared" si="25"/>
        <v>-4.1635506992267479E-2</v>
      </c>
      <c r="L205" s="96">
        <v>4.3355750847916763E-2</v>
      </c>
      <c r="M205" s="90">
        <f>INDEX('Pace of change parameters'!$E$20:$I$20,1,$B$6)</f>
        <v>3.4500000000000003E-2</v>
      </c>
      <c r="N205" s="101">
        <f>IF(INDEX('Pace of change parameters'!$E$28:$I$28,1,$B$6)=1,(1+L205)*D205,D205)</f>
        <v>20485.246812147998</v>
      </c>
      <c r="O205" s="87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0.98532803217491916</v>
      </c>
      <c r="P205" s="51">
        <v>4.3355750847916763E-2</v>
      </c>
      <c r="Q205" s="51">
        <v>3.4499999999999975E-2</v>
      </c>
      <c r="R205" s="9">
        <f>IF(INDEX('Pace of change parameters'!$E$29:$I$29,1,$B$6)=1,D205*(1+P205),D205)</f>
        <v>20485.246812147998</v>
      </c>
      <c r="S205" s="96">
        <f>IF(P205&lt;INDEX('Pace of change parameters'!$E$22:$I$22,1,$B$6),INDEX('Pace of change parameters'!$E$22:$I$22,1,$B$6),P205)</f>
        <v>4.3355750847916763E-2</v>
      </c>
      <c r="T205" s="125">
        <v>3.4499999999999975E-2</v>
      </c>
      <c r="U205" s="110">
        <f t="shared" si="28"/>
        <v>20485.246812147998</v>
      </c>
      <c r="V205" s="124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5">
        <f>MIN(S205, S205+(INDEX('Pace of change parameters'!$E$25:$I$25,1,$B$6)-S205)*(1-V205))</f>
        <v>4.3355750847916763E-2</v>
      </c>
      <c r="X205" s="125">
        <v>3.4499999999999975E-2</v>
      </c>
      <c r="Y205" s="101">
        <f t="shared" si="29"/>
        <v>20485.246812147998</v>
      </c>
      <c r="Z205" s="90">
        <v>0</v>
      </c>
      <c r="AA205" s="92">
        <f t="shared" si="31"/>
        <v>21509.292537443369</v>
      </c>
      <c r="AB205" s="92">
        <f>IF(INDEX('Pace of change parameters'!$E$27:$I$27,1,$B$6)=1,MAX(AA205,Y205),Y205)</f>
        <v>20485.246812147998</v>
      </c>
      <c r="AC205" s="90">
        <f t="shared" si="30"/>
        <v>4.3355750847916763E-2</v>
      </c>
      <c r="AD205" s="136">
        <v>3.4499999999999975E-2</v>
      </c>
      <c r="AE205" s="50">
        <v>20485</v>
      </c>
      <c r="AF205" s="50">
        <v>122.57060421912271</v>
      </c>
      <c r="AG205" s="15">
        <f t="shared" si="26"/>
        <v>4.3343180197616293E-2</v>
      </c>
      <c r="AH205" s="15">
        <f t="shared" si="26"/>
        <v>3.4487536046333922E-2</v>
      </c>
      <c r="AI205" s="50"/>
      <c r="AJ205" s="50">
        <v>21509.292537443369</v>
      </c>
      <c r="AK205" s="50">
        <v>128.69938894997807</v>
      </c>
      <c r="AL205" s="15">
        <f t="shared" si="27"/>
        <v>-4.7620931077127726E-2</v>
      </c>
      <c r="AM205" s="52">
        <f t="shared" si="27"/>
        <v>-4.7620931077127726E-2</v>
      </c>
    </row>
    <row r="206" spans="1:39" x14ac:dyDescent="0.2">
      <c r="A206" s="178" t="s">
        <v>459</v>
      </c>
      <c r="B206" s="178" t="s">
        <v>460</v>
      </c>
      <c r="D206" s="61">
        <v>26474</v>
      </c>
      <c r="E206" s="66">
        <v>127.85280511575181</v>
      </c>
      <c r="F206" s="49"/>
      <c r="G206" s="81">
        <v>26082.664707633128</v>
      </c>
      <c r="H206" s="74">
        <v>125.50770585480325</v>
      </c>
      <c r="I206" s="83"/>
      <c r="J206" s="96">
        <f t="shared" si="25"/>
        <v>1.5003654601761118E-2</v>
      </c>
      <c r="K206" s="119">
        <f t="shared" si="25"/>
        <v>1.8684902611968202E-2</v>
      </c>
      <c r="L206" s="96">
        <v>3.8251957984873686E-2</v>
      </c>
      <c r="M206" s="90">
        <f>INDEX('Pace of change parameters'!$E$20:$I$20,1,$B$6)</f>
        <v>3.4500000000000003E-2</v>
      </c>
      <c r="N206" s="101">
        <f>IF(INDEX('Pace of change parameters'!$E$28:$I$28,1,$B$6)=1,(1+L206)*D206,D206)</f>
        <v>27486.682335691545</v>
      </c>
      <c r="O206" s="87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0.33672147729066454</v>
      </c>
      <c r="P206" s="51">
        <v>3.8251957984873686E-2</v>
      </c>
      <c r="Q206" s="51">
        <v>3.4499999999999975E-2</v>
      </c>
      <c r="R206" s="9">
        <f>IF(INDEX('Pace of change parameters'!$E$29:$I$29,1,$B$6)=1,D206*(1+P206),D206)</f>
        <v>27486.682335691545</v>
      </c>
      <c r="S206" s="96">
        <f>IF(P206&lt;INDEX('Pace of change parameters'!$E$22:$I$22,1,$B$6),INDEX('Pace of change parameters'!$E$22:$I$22,1,$B$6),P206)</f>
        <v>3.8251957984873686E-2</v>
      </c>
      <c r="T206" s="125">
        <v>3.4499999999999975E-2</v>
      </c>
      <c r="U206" s="110">
        <f t="shared" si="28"/>
        <v>27486.682335691545</v>
      </c>
      <c r="V206" s="124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5">
        <f>MIN(S206, S206+(INDEX('Pace of change parameters'!$E$25:$I$25,1,$B$6)-S206)*(1-V206))</f>
        <v>3.8251957984873686E-2</v>
      </c>
      <c r="X206" s="125">
        <v>3.4499999999999975E-2</v>
      </c>
      <c r="Y206" s="101">
        <f t="shared" si="29"/>
        <v>27486.682335691545</v>
      </c>
      <c r="Z206" s="90">
        <v>0</v>
      </c>
      <c r="AA206" s="92">
        <f t="shared" si="31"/>
        <v>27151.766734383837</v>
      </c>
      <c r="AB206" s="92">
        <f>IF(INDEX('Pace of change parameters'!$E$27:$I$27,1,$B$6)=1,MAX(AA206,Y206),Y206)</f>
        <v>27486.682335691545</v>
      </c>
      <c r="AC206" s="90">
        <f t="shared" si="30"/>
        <v>3.8251957984873686E-2</v>
      </c>
      <c r="AD206" s="136">
        <v>3.4499999999999975E-2</v>
      </c>
      <c r="AE206" s="50">
        <v>27487</v>
      </c>
      <c r="AF206" s="50">
        <v>132.26525546760487</v>
      </c>
      <c r="AG206" s="15">
        <f t="shared" si="26"/>
        <v>3.8263957089974987E-2</v>
      </c>
      <c r="AH206" s="15">
        <f t="shared" si="26"/>
        <v>3.4511955743624423E-2</v>
      </c>
      <c r="AI206" s="50"/>
      <c r="AJ206" s="50">
        <v>27151.766734383837</v>
      </c>
      <c r="AK206" s="50">
        <v>130.65213968494538</v>
      </c>
      <c r="AL206" s="15">
        <f t="shared" si="27"/>
        <v>1.2346646496179448E-2</v>
      </c>
      <c r="AM206" s="52">
        <f t="shared" si="27"/>
        <v>1.2346646496179448E-2</v>
      </c>
    </row>
    <row r="207" spans="1:39" x14ac:dyDescent="0.2">
      <c r="A207" s="178" t="s">
        <v>461</v>
      </c>
      <c r="B207" s="178" t="s">
        <v>462</v>
      </c>
      <c r="D207" s="61">
        <v>67480</v>
      </c>
      <c r="E207" s="66">
        <v>132.92128817259874</v>
      </c>
      <c r="F207" s="49"/>
      <c r="G207" s="81">
        <v>69502.297935710594</v>
      </c>
      <c r="H207" s="74">
        <v>135.77382725046863</v>
      </c>
      <c r="I207" s="83"/>
      <c r="J207" s="96">
        <f t="shared" si="25"/>
        <v>-2.9096849971510519E-2</v>
      </c>
      <c r="K207" s="119">
        <f t="shared" si="25"/>
        <v>-2.1009491561342464E-2</v>
      </c>
      <c r="L207" s="96">
        <v>4.311710282335901E-2</v>
      </c>
      <c r="M207" s="90">
        <f>INDEX('Pace of change parameters'!$E$20:$I$20,1,$B$6)</f>
        <v>3.4500000000000003E-2</v>
      </c>
      <c r="N207" s="101">
        <f>IF(INDEX('Pace of change parameters'!$E$28:$I$28,1,$B$6)=1,(1+L207)*D207,D207)</f>
        <v>70389.542098520265</v>
      </c>
      <c r="O207" s="87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0.76354292001443513</v>
      </c>
      <c r="P207" s="51">
        <v>4.311710282335901E-2</v>
      </c>
      <c r="Q207" s="51">
        <v>3.4499999999999975E-2</v>
      </c>
      <c r="R207" s="9">
        <f>IF(INDEX('Pace of change parameters'!$E$29:$I$29,1,$B$6)=1,D207*(1+P207),D207)</f>
        <v>70389.542098520265</v>
      </c>
      <c r="S207" s="96">
        <f>IF(P207&lt;INDEX('Pace of change parameters'!$E$22:$I$22,1,$B$6),INDEX('Pace of change parameters'!$E$22:$I$22,1,$B$6),P207)</f>
        <v>4.311710282335901E-2</v>
      </c>
      <c r="T207" s="125">
        <v>3.4499999999999975E-2</v>
      </c>
      <c r="U207" s="110">
        <f t="shared" si="28"/>
        <v>70389.542098520265</v>
      </c>
      <c r="V207" s="124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5">
        <f>MIN(S207, S207+(INDEX('Pace of change parameters'!$E$25:$I$25,1,$B$6)-S207)*(1-V207))</f>
        <v>4.311710282335901E-2</v>
      </c>
      <c r="X207" s="125">
        <v>3.4499999999999975E-2</v>
      </c>
      <c r="Y207" s="101">
        <f t="shared" si="29"/>
        <v>70389.542098520265</v>
      </c>
      <c r="Z207" s="90">
        <v>0</v>
      </c>
      <c r="AA207" s="92">
        <f t="shared" si="31"/>
        <v>72351.126781221697</v>
      </c>
      <c r="AB207" s="92">
        <f>IF(INDEX('Pace of change parameters'!$E$27:$I$27,1,$B$6)=1,MAX(AA207,Y207),Y207)</f>
        <v>70389.542098520265</v>
      </c>
      <c r="AC207" s="90">
        <f t="shared" si="30"/>
        <v>4.311710282335901E-2</v>
      </c>
      <c r="AD207" s="136">
        <v>3.4499999999999975E-2</v>
      </c>
      <c r="AE207" s="50">
        <v>70390</v>
      </c>
      <c r="AF207" s="50">
        <v>137.50796713226364</v>
      </c>
      <c r="AG207" s="15">
        <f t="shared" si="26"/>
        <v>4.3123888559573276E-2</v>
      </c>
      <c r="AH207" s="15">
        <f t="shared" si="26"/>
        <v>3.4506729679816939E-2</v>
      </c>
      <c r="AI207" s="50"/>
      <c r="AJ207" s="50">
        <v>72351.126781221697</v>
      </c>
      <c r="AK207" s="50">
        <v>141.33905900574618</v>
      </c>
      <c r="AL207" s="15">
        <f t="shared" si="27"/>
        <v>-2.710568402274971E-2</v>
      </c>
      <c r="AM207" s="52">
        <f t="shared" si="27"/>
        <v>-2.710568402274971E-2</v>
      </c>
    </row>
    <row r="208" spans="1:39" x14ac:dyDescent="0.2">
      <c r="A208" s="178" t="s">
        <v>463</v>
      </c>
      <c r="B208" s="178" t="s">
        <v>464</v>
      </c>
      <c r="D208" s="61">
        <v>110327</v>
      </c>
      <c r="E208" s="66">
        <v>136.94845998883551</v>
      </c>
      <c r="F208" s="49"/>
      <c r="G208" s="81">
        <v>111098.90260508185</v>
      </c>
      <c r="H208" s="74">
        <v>137.08875665980202</v>
      </c>
      <c r="I208" s="83"/>
      <c r="J208" s="96">
        <f t="shared" si="25"/>
        <v>-6.9478868556037687E-3</v>
      </c>
      <c r="K208" s="119">
        <f t="shared" si="25"/>
        <v>-1.0234002728222169E-3</v>
      </c>
      <c r="L208" s="96">
        <v>4.0671762074480755E-2</v>
      </c>
      <c r="M208" s="90">
        <f>INDEX('Pace of change parameters'!$E$20:$I$20,1,$B$6)</f>
        <v>3.4500000000000003E-2</v>
      </c>
      <c r="N208" s="101">
        <f>IF(INDEX('Pace of change parameters'!$E$28:$I$28,1,$B$6)=1,(1+L208)*D208,D208)</f>
        <v>114814.19349439123</v>
      </c>
      <c r="O208" s="87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0.54863871261099162</v>
      </c>
      <c r="P208" s="51">
        <v>4.0671762074480755E-2</v>
      </c>
      <c r="Q208" s="51">
        <v>3.4499999999999975E-2</v>
      </c>
      <c r="R208" s="9">
        <f>IF(INDEX('Pace of change parameters'!$E$29:$I$29,1,$B$6)=1,D208*(1+P208),D208)</f>
        <v>114814.19349439123</v>
      </c>
      <c r="S208" s="96">
        <f>IF(P208&lt;INDEX('Pace of change parameters'!$E$22:$I$22,1,$B$6),INDEX('Pace of change parameters'!$E$22:$I$22,1,$B$6),P208)</f>
        <v>4.0671762074480755E-2</v>
      </c>
      <c r="T208" s="125">
        <v>3.4499999999999975E-2</v>
      </c>
      <c r="U208" s="110">
        <f t="shared" si="28"/>
        <v>114814.19349439123</v>
      </c>
      <c r="V208" s="124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5">
        <f>MIN(S208, S208+(INDEX('Pace of change parameters'!$E$25:$I$25,1,$B$6)-S208)*(1-V208))</f>
        <v>4.0671762074480755E-2</v>
      </c>
      <c r="X208" s="125">
        <v>3.4499999999999975E-2</v>
      </c>
      <c r="Y208" s="101">
        <f t="shared" si="29"/>
        <v>114814.19349439123</v>
      </c>
      <c r="Z208" s="90">
        <v>0</v>
      </c>
      <c r="AA208" s="92">
        <f t="shared" si="31"/>
        <v>115652.73417391357</v>
      </c>
      <c r="AB208" s="92">
        <f>IF(INDEX('Pace of change parameters'!$E$27:$I$27,1,$B$6)=1,MAX(AA208,Y208),Y208)</f>
        <v>114814.19349439123</v>
      </c>
      <c r="AC208" s="90">
        <f t="shared" si="30"/>
        <v>4.0671762074480755E-2</v>
      </c>
      <c r="AD208" s="136">
        <v>3.4499999999999975E-2</v>
      </c>
      <c r="AE208" s="50">
        <v>114814</v>
      </c>
      <c r="AF208" s="50">
        <v>141.67294309906663</v>
      </c>
      <c r="AG208" s="15">
        <f t="shared" si="26"/>
        <v>4.0670008248207656E-2</v>
      </c>
      <c r="AH208" s="15">
        <f t="shared" si="26"/>
        <v>3.4498256574891473E-2</v>
      </c>
      <c r="AI208" s="50"/>
      <c r="AJ208" s="50">
        <v>115652.73417391357</v>
      </c>
      <c r="AK208" s="50">
        <v>142.70788604065999</v>
      </c>
      <c r="AL208" s="15">
        <f t="shared" si="27"/>
        <v>-7.2521776497935786E-3</v>
      </c>
      <c r="AM208" s="52">
        <f t="shared" si="27"/>
        <v>-7.2521776497935786E-3</v>
      </c>
    </row>
    <row r="209" spans="1:39" x14ac:dyDescent="0.2">
      <c r="A209" s="178" t="s">
        <v>465</v>
      </c>
      <c r="B209" s="178" t="s">
        <v>466</v>
      </c>
      <c r="D209" s="61">
        <v>83292</v>
      </c>
      <c r="E209" s="66">
        <v>127.57280910869633</v>
      </c>
      <c r="F209" s="49"/>
      <c r="G209" s="81">
        <v>85499.357547784472</v>
      </c>
      <c r="H209" s="74">
        <v>130.08719944365782</v>
      </c>
      <c r="I209" s="83"/>
      <c r="J209" s="96">
        <f t="shared" si="25"/>
        <v>-2.5817241334834651E-2</v>
      </c>
      <c r="K209" s="119">
        <f t="shared" si="25"/>
        <v>-1.9328499235241825E-2</v>
      </c>
      <c r="L209" s="96">
        <v>4.139049733463418E-2</v>
      </c>
      <c r="M209" s="90">
        <f>INDEX('Pace of change parameters'!$E$20:$I$20,1,$B$6)</f>
        <v>3.4500000000000003E-2</v>
      </c>
      <c r="N209" s="101">
        <f>IF(INDEX('Pace of change parameters'!$E$28:$I$28,1,$B$6)=1,(1+L209)*D209,D209)</f>
        <v>86739.497303996352</v>
      </c>
      <c r="O209" s="87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0.7454677337122777</v>
      </c>
      <c r="P209" s="51">
        <v>4.139049733463418E-2</v>
      </c>
      <c r="Q209" s="51">
        <v>3.4499999999999975E-2</v>
      </c>
      <c r="R209" s="9">
        <f>IF(INDEX('Pace of change parameters'!$E$29:$I$29,1,$B$6)=1,D209*(1+P209),D209)</f>
        <v>86739.497303996352</v>
      </c>
      <c r="S209" s="96">
        <f>IF(P209&lt;INDEX('Pace of change parameters'!$E$22:$I$22,1,$B$6),INDEX('Pace of change parameters'!$E$22:$I$22,1,$B$6),P209)</f>
        <v>4.139049733463418E-2</v>
      </c>
      <c r="T209" s="125">
        <v>3.4499999999999975E-2</v>
      </c>
      <c r="U209" s="110">
        <f t="shared" si="28"/>
        <v>86739.497303996352</v>
      </c>
      <c r="V209" s="124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5">
        <f>MIN(S209, S209+(INDEX('Pace of change parameters'!$E$25:$I$25,1,$B$6)-S209)*(1-V209))</f>
        <v>4.139049733463418E-2</v>
      </c>
      <c r="X209" s="125">
        <v>3.4499999999999975E-2</v>
      </c>
      <c r="Y209" s="101">
        <f t="shared" si="29"/>
        <v>86739.497303996352</v>
      </c>
      <c r="Z209" s="90">
        <v>0</v>
      </c>
      <c r="AA209" s="92">
        <f t="shared" si="31"/>
        <v>89003.889675342332</v>
      </c>
      <c r="AB209" s="92">
        <f>IF(INDEX('Pace of change parameters'!$E$27:$I$27,1,$B$6)=1,MAX(AA209,Y209),Y209)</f>
        <v>86739.497303996352</v>
      </c>
      <c r="AC209" s="90">
        <f t="shared" si="30"/>
        <v>4.139049733463418E-2</v>
      </c>
      <c r="AD209" s="136">
        <v>3.4499999999999975E-2</v>
      </c>
      <c r="AE209" s="50">
        <v>86739</v>
      </c>
      <c r="AF209" s="50">
        <v>131.97331437534089</v>
      </c>
      <c r="AG209" s="15">
        <f t="shared" si="26"/>
        <v>4.1384526725255721E-2</v>
      </c>
      <c r="AH209" s="15">
        <f t="shared" si="26"/>
        <v>3.449406889594453E-2</v>
      </c>
      <c r="AI209" s="50"/>
      <c r="AJ209" s="50">
        <v>89003.889675342332</v>
      </c>
      <c r="AK209" s="50">
        <v>135.41934208086457</v>
      </c>
      <c r="AL209" s="15">
        <f t="shared" si="27"/>
        <v>-2.5447086454355228E-2</v>
      </c>
      <c r="AM209" s="52">
        <f t="shared" si="27"/>
        <v>-2.5447086454355339E-2</v>
      </c>
    </row>
    <row r="210" spans="1:39" x14ac:dyDescent="0.2">
      <c r="A210" s="178" t="s">
        <v>467</v>
      </c>
      <c r="B210" s="178" t="s">
        <v>468</v>
      </c>
      <c r="D210" s="61">
        <v>82956</v>
      </c>
      <c r="E210" s="66">
        <v>143.27739731668683</v>
      </c>
      <c r="F210" s="49"/>
      <c r="G210" s="81">
        <v>78245.684370741219</v>
      </c>
      <c r="H210" s="74">
        <v>134.07931598986085</v>
      </c>
      <c r="I210" s="83"/>
      <c r="J210" s="96">
        <f t="shared" si="25"/>
        <v>6.0199046977984283E-2</v>
      </c>
      <c r="K210" s="119">
        <f t="shared" si="25"/>
        <v>6.8601791849248084E-2</v>
      </c>
      <c r="L210" s="96">
        <v>4.2699063745718302E-2</v>
      </c>
      <c r="M210" s="90">
        <f>INDEX('Pace of change parameters'!$E$20:$I$20,1,$B$6)</f>
        <v>3.4500000000000003E-2</v>
      </c>
      <c r="N210" s="101">
        <f>IF(INDEX('Pace of change parameters'!$E$28:$I$28,1,$B$6)=1,(1+L210)*D210,D210)</f>
        <v>86498.143532089802</v>
      </c>
      <c r="O210" s="87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1">
        <v>4.2699063745718302E-2</v>
      </c>
      <c r="Q210" s="51">
        <v>3.4499999999999975E-2</v>
      </c>
      <c r="R210" s="9">
        <f>IF(INDEX('Pace of change parameters'!$E$29:$I$29,1,$B$6)=1,D210*(1+P210),D210)</f>
        <v>86498.143532089802</v>
      </c>
      <c r="S210" s="96">
        <f>IF(P210&lt;INDEX('Pace of change parameters'!$E$22:$I$22,1,$B$6),INDEX('Pace of change parameters'!$E$22:$I$22,1,$B$6),P210)</f>
        <v>4.2699063745718302E-2</v>
      </c>
      <c r="T210" s="125">
        <v>3.4499999999999975E-2</v>
      </c>
      <c r="U210" s="110">
        <f t="shared" si="28"/>
        <v>86498.143532089802</v>
      </c>
      <c r="V210" s="124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0.79601906044031445</v>
      </c>
      <c r="W210" s="125">
        <f>MIN(S210, S210+(INDEX('Pace of change parameters'!$E$25:$I$25,1,$B$6)-S210)*(1-V210))</f>
        <v>3.6029078000144633E-2</v>
      </c>
      <c r="X210" s="125">
        <v>2.7882462405779407E-2</v>
      </c>
      <c r="Y210" s="101">
        <f t="shared" si="29"/>
        <v>85944.828194579997</v>
      </c>
      <c r="Z210" s="90">
        <v>0</v>
      </c>
      <c r="AA210" s="92">
        <f t="shared" si="31"/>
        <v>81452.895776590201</v>
      </c>
      <c r="AB210" s="92">
        <f>IF(INDEX('Pace of change parameters'!$E$27:$I$27,1,$B$6)=1,MAX(AA210,Y210),Y210)</f>
        <v>85944.828194579997</v>
      </c>
      <c r="AC210" s="90">
        <f t="shared" si="30"/>
        <v>3.6029078000144654E-2</v>
      </c>
      <c r="AD210" s="136">
        <v>2.7882462405779407E-2</v>
      </c>
      <c r="AE210" s="50">
        <v>85945</v>
      </c>
      <c r="AF210" s="50">
        <v>147.27261836127039</v>
      </c>
      <c r="AG210" s="15">
        <f t="shared" si="26"/>
        <v>3.6031149042866195E-2</v>
      </c>
      <c r="AH210" s="15">
        <f t="shared" si="26"/>
        <v>2.7884517163254241E-2</v>
      </c>
      <c r="AI210" s="50"/>
      <c r="AJ210" s="50">
        <v>81452.895776590201</v>
      </c>
      <c r="AK210" s="50">
        <v>139.57509144366864</v>
      </c>
      <c r="AL210" s="15">
        <f t="shared" si="27"/>
        <v>5.5149717890089267E-2</v>
      </c>
      <c r="AM210" s="52">
        <f t="shared" si="27"/>
        <v>5.5149717890089267E-2</v>
      </c>
    </row>
    <row r="211" spans="1:39" x14ac:dyDescent="0.2">
      <c r="A211" s="178" t="s">
        <v>469</v>
      </c>
      <c r="B211" s="178" t="s">
        <v>470</v>
      </c>
      <c r="D211" s="61">
        <v>30351</v>
      </c>
      <c r="E211" s="66">
        <v>135.1942660562701</v>
      </c>
      <c r="F211" s="49"/>
      <c r="G211" s="81">
        <v>30614.153638884432</v>
      </c>
      <c r="H211" s="74">
        <v>135.0107499578308</v>
      </c>
      <c r="I211" s="83"/>
      <c r="J211" s="96">
        <f t="shared" si="25"/>
        <v>-8.5958162354744516E-3</v>
      </c>
      <c r="K211" s="119">
        <f t="shared" si="25"/>
        <v>1.359270269194246E-3</v>
      </c>
      <c r="L211" s="96">
        <v>4.4887828857020251E-2</v>
      </c>
      <c r="M211" s="90">
        <f>INDEX('Pace of change parameters'!$E$20:$I$20,1,$B$6)</f>
        <v>3.4500000000000003E-2</v>
      </c>
      <c r="N211" s="101">
        <f>IF(INDEX('Pace of change parameters'!$E$28:$I$28,1,$B$6)=1,(1+L211)*D211,D211)</f>
        <v>31713.390493639421</v>
      </c>
      <c r="O211" s="87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0.52301859925597594</v>
      </c>
      <c r="P211" s="51">
        <v>4.4887828857020251E-2</v>
      </c>
      <c r="Q211" s="51">
        <v>3.4499999999999975E-2</v>
      </c>
      <c r="R211" s="9">
        <f>IF(INDEX('Pace of change parameters'!$E$29:$I$29,1,$B$6)=1,D211*(1+P211),D211)</f>
        <v>31713.390493639421</v>
      </c>
      <c r="S211" s="96">
        <f>IF(P211&lt;INDEX('Pace of change parameters'!$E$22:$I$22,1,$B$6),INDEX('Pace of change parameters'!$E$22:$I$22,1,$B$6),P211)</f>
        <v>4.4887828857020251E-2</v>
      </c>
      <c r="T211" s="125">
        <v>3.4499999999999975E-2</v>
      </c>
      <c r="U211" s="110">
        <f t="shared" si="28"/>
        <v>31713.390493639421</v>
      </c>
      <c r="V211" s="124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5">
        <f>MIN(S211, S211+(INDEX('Pace of change parameters'!$E$25:$I$25,1,$B$6)-S211)*(1-V211))</f>
        <v>4.4887828857020251E-2</v>
      </c>
      <c r="X211" s="125">
        <v>3.4499999999999975E-2</v>
      </c>
      <c r="Y211" s="101">
        <f t="shared" si="29"/>
        <v>31713.390493639421</v>
      </c>
      <c r="Z211" s="90">
        <v>0</v>
      </c>
      <c r="AA211" s="92">
        <f t="shared" si="31"/>
        <v>31868.996810372606</v>
      </c>
      <c r="AB211" s="92">
        <f>IF(INDEX('Pace of change parameters'!$E$27:$I$27,1,$B$6)=1,MAX(AA211,Y211),Y211)</f>
        <v>31713.390493639421</v>
      </c>
      <c r="AC211" s="90">
        <f t="shared" si="30"/>
        <v>4.4887828857020251E-2</v>
      </c>
      <c r="AD211" s="136">
        <v>3.4499999999999975E-2</v>
      </c>
      <c r="AE211" s="50">
        <v>31713</v>
      </c>
      <c r="AF211" s="50">
        <v>139.85674612851088</v>
      </c>
      <c r="AG211" s="15">
        <f t="shared" si="26"/>
        <v>4.4874962933675988E-2</v>
      </c>
      <c r="AH211" s="15">
        <f t="shared" si="26"/>
        <v>3.4487261984174511E-2</v>
      </c>
      <c r="AI211" s="50"/>
      <c r="AJ211" s="50">
        <v>31868.996810372606</v>
      </c>
      <c r="AK211" s="50">
        <v>140.54470394723316</v>
      </c>
      <c r="AL211" s="15">
        <f t="shared" si="27"/>
        <v>-4.8949394705085636E-3</v>
      </c>
      <c r="AM211" s="52">
        <f t="shared" si="27"/>
        <v>-4.8949394705087856E-3</v>
      </c>
    </row>
    <row r="212" spans="1:39" x14ac:dyDescent="0.2">
      <c r="A212" s="178" t="s">
        <v>471</v>
      </c>
      <c r="B212" s="178" t="s">
        <v>472</v>
      </c>
      <c r="D212" s="61">
        <v>127841</v>
      </c>
      <c r="E212" s="66">
        <v>138.91550845359993</v>
      </c>
      <c r="F212" s="49"/>
      <c r="G212" s="81">
        <v>125024.47536309366</v>
      </c>
      <c r="H212" s="74">
        <v>135.18903326752573</v>
      </c>
      <c r="I212" s="83"/>
      <c r="J212" s="96">
        <f t="shared" si="25"/>
        <v>2.2527786089296953E-2</v>
      </c>
      <c r="K212" s="119">
        <f t="shared" si="25"/>
        <v>2.7564922213030973E-2</v>
      </c>
      <c r="L212" s="96">
        <v>3.9596113172564618E-2</v>
      </c>
      <c r="M212" s="90">
        <f>INDEX('Pace of change parameters'!$E$20:$I$20,1,$B$6)</f>
        <v>3.4500000000000003E-2</v>
      </c>
      <c r="N212" s="101">
        <f>IF(INDEX('Pace of change parameters'!$E$28:$I$28,1,$B$6)=1,(1+L212)*D212,D212)</f>
        <v>132903.00670409383</v>
      </c>
      <c r="O212" s="87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0.24123739555880677</v>
      </c>
      <c r="P212" s="51">
        <v>3.9596113172564618E-2</v>
      </c>
      <c r="Q212" s="51">
        <v>3.4499999999999975E-2</v>
      </c>
      <c r="R212" s="9">
        <f>IF(INDEX('Pace of change parameters'!$E$29:$I$29,1,$B$6)=1,D212*(1+P212),D212)</f>
        <v>132903.00670409383</v>
      </c>
      <c r="S212" s="96">
        <f>IF(P212&lt;INDEX('Pace of change parameters'!$E$22:$I$22,1,$B$6),INDEX('Pace of change parameters'!$E$22:$I$22,1,$B$6),P212)</f>
        <v>3.9596113172564618E-2</v>
      </c>
      <c r="T212" s="125">
        <v>3.4499999999999975E-2</v>
      </c>
      <c r="U212" s="110">
        <f t="shared" si="28"/>
        <v>132903.00670409383</v>
      </c>
      <c r="V212" s="124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5">
        <f>MIN(S212, S212+(INDEX('Pace of change parameters'!$E$25:$I$25,1,$B$6)-S212)*(1-V212))</f>
        <v>3.9596113172564618E-2</v>
      </c>
      <c r="X212" s="125">
        <v>3.4499999999999975E-2</v>
      </c>
      <c r="Y212" s="101">
        <f t="shared" si="29"/>
        <v>132903.00670409383</v>
      </c>
      <c r="Z212" s="90">
        <v>0</v>
      </c>
      <c r="AA212" s="92">
        <f t="shared" si="31"/>
        <v>130149.1020644832</v>
      </c>
      <c r="AB212" s="92">
        <f>IF(INDEX('Pace of change parameters'!$E$27:$I$27,1,$B$6)=1,MAX(AA212,Y212),Y212)</f>
        <v>132903.00670409383</v>
      </c>
      <c r="AC212" s="90">
        <f t="shared" si="30"/>
        <v>3.9596113172564618E-2</v>
      </c>
      <c r="AD212" s="136">
        <v>3.4499999999999975E-2</v>
      </c>
      <c r="AE212" s="50">
        <v>132903</v>
      </c>
      <c r="AF212" s="50">
        <v>143.70808624610882</v>
      </c>
      <c r="AG212" s="15">
        <f t="shared" si="26"/>
        <v>3.9596060731690086E-2</v>
      </c>
      <c r="AH212" s="15">
        <f t="shared" si="26"/>
        <v>3.4499947816191368E-2</v>
      </c>
      <c r="AI212" s="50"/>
      <c r="AJ212" s="50">
        <v>130149.1020644832</v>
      </c>
      <c r="AK212" s="50">
        <v>140.73029490934269</v>
      </c>
      <c r="AL212" s="15">
        <f t="shared" si="27"/>
        <v>2.1159561547742012E-2</v>
      </c>
      <c r="AM212" s="52">
        <f t="shared" si="27"/>
        <v>2.1159561547742012E-2</v>
      </c>
    </row>
    <row r="213" spans="1:39" x14ac:dyDescent="0.2">
      <c r="A213" s="178" t="s">
        <v>473</v>
      </c>
      <c r="B213" s="178" t="s">
        <v>474</v>
      </c>
      <c r="D213" s="61">
        <v>81054</v>
      </c>
      <c r="E213" s="66">
        <v>140.7737889136998</v>
      </c>
      <c r="F213" s="49"/>
      <c r="G213" s="81">
        <v>76254.714207948869</v>
      </c>
      <c r="H213" s="74">
        <v>131.56985066675628</v>
      </c>
      <c r="I213" s="83"/>
      <c r="J213" s="96">
        <f t="shared" si="25"/>
        <v>6.293756185307231E-2</v>
      </c>
      <c r="K213" s="119">
        <f t="shared" si="25"/>
        <v>6.9954766994875683E-2</v>
      </c>
      <c r="L213" s="96">
        <v>4.1329468615766807E-2</v>
      </c>
      <c r="M213" s="90">
        <f>INDEX('Pace of change parameters'!$E$20:$I$20,1,$B$6)</f>
        <v>3.4500000000000003E-2</v>
      </c>
      <c r="N213" s="101">
        <f>IF(INDEX('Pace of change parameters'!$E$28:$I$28,1,$B$6)=1,(1+L213)*D213,D213)</f>
        <v>84403.918749182369</v>
      </c>
      <c r="O213" s="87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1">
        <v>4.1329468615766807E-2</v>
      </c>
      <c r="Q213" s="51">
        <v>3.4499999999999975E-2</v>
      </c>
      <c r="R213" s="9">
        <f>IF(INDEX('Pace of change parameters'!$E$29:$I$29,1,$B$6)=1,D213*(1+P213),D213)</f>
        <v>84403.918749182369</v>
      </c>
      <c r="S213" s="96">
        <f>IF(P213&lt;INDEX('Pace of change parameters'!$E$22:$I$22,1,$B$6),INDEX('Pace of change parameters'!$E$22:$I$22,1,$B$6),P213)</f>
        <v>4.1329468615766807E-2</v>
      </c>
      <c r="T213" s="125">
        <v>3.4499999999999975E-2</v>
      </c>
      <c r="U213" s="110">
        <f t="shared" si="28"/>
        <v>84403.918749182369</v>
      </c>
      <c r="V213" s="124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0.74124876293855391</v>
      </c>
      <c r="W213" s="125">
        <f>MIN(S213, S213+(INDEX('Pace of change parameters'!$E$25:$I$25,1,$B$6)-S213)*(1-V213))</f>
        <v>3.3222929854959393E-2</v>
      </c>
      <c r="X213" s="125">
        <v>2.6446627267541878E-2</v>
      </c>
      <c r="Y213" s="101">
        <f t="shared" si="29"/>
        <v>83746.851356463871</v>
      </c>
      <c r="Z213" s="90">
        <v>0</v>
      </c>
      <c r="AA213" s="92">
        <f t="shared" si="31"/>
        <v>79380.317761988961</v>
      </c>
      <c r="AB213" s="92">
        <f>IF(INDEX('Pace of change parameters'!$E$27:$I$27,1,$B$6)=1,MAX(AA213,Y213),Y213)</f>
        <v>83746.851356463871</v>
      </c>
      <c r="AC213" s="90">
        <f t="shared" si="30"/>
        <v>3.3222929854959338E-2</v>
      </c>
      <c r="AD213" s="136">
        <v>2.6446627267541878E-2</v>
      </c>
      <c r="AE213" s="50">
        <v>83747</v>
      </c>
      <c r="AF213" s="50">
        <v>144.49703730763247</v>
      </c>
      <c r="AG213" s="15">
        <f t="shared" si="26"/>
        <v>3.3224763737755181E-2</v>
      </c>
      <c r="AH213" s="15">
        <f t="shared" si="26"/>
        <v>2.6448449122976836E-2</v>
      </c>
      <c r="AI213" s="50"/>
      <c r="AJ213" s="50">
        <v>79380.317761988961</v>
      </c>
      <c r="AK213" s="50">
        <v>136.96276567692979</v>
      </c>
      <c r="AL213" s="15">
        <f t="shared" si="27"/>
        <v>5.5009634140089192E-2</v>
      </c>
      <c r="AM213" s="52">
        <f t="shared" si="27"/>
        <v>5.5009634140089192E-2</v>
      </c>
    </row>
    <row r="214" spans="1:39" x14ac:dyDescent="0.2">
      <c r="A214" s="178" t="s">
        <v>475</v>
      </c>
      <c r="B214" s="178" t="s">
        <v>476</v>
      </c>
      <c r="D214" s="61">
        <v>38973</v>
      </c>
      <c r="E214" s="66">
        <v>133.45988540341779</v>
      </c>
      <c r="F214" s="49"/>
      <c r="G214" s="81">
        <v>40537.725729350532</v>
      </c>
      <c r="H214" s="74">
        <v>138.12539061655849</v>
      </c>
      <c r="I214" s="83"/>
      <c r="J214" s="96">
        <f t="shared" si="25"/>
        <v>-3.8599248013995613E-2</v>
      </c>
      <c r="K214" s="119">
        <f t="shared" si="25"/>
        <v>-3.3777317785781524E-2</v>
      </c>
      <c r="L214" s="96">
        <v>3.968856138897614E-2</v>
      </c>
      <c r="M214" s="90">
        <f>INDEX('Pace of change parameters'!$E$20:$I$20,1,$B$6)</f>
        <v>3.4500000000000003E-2</v>
      </c>
      <c r="N214" s="101">
        <f>IF(INDEX('Pace of change parameters'!$E$28:$I$28,1,$B$6)=1,(1+L214)*D214,D214)</f>
        <v>40519.782303012566</v>
      </c>
      <c r="O214" s="87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0.9008313740406616</v>
      </c>
      <c r="P214" s="51">
        <v>3.968856138897614E-2</v>
      </c>
      <c r="Q214" s="51">
        <v>3.4499999999999975E-2</v>
      </c>
      <c r="R214" s="9">
        <f>IF(INDEX('Pace of change parameters'!$E$29:$I$29,1,$B$6)=1,D214*(1+P214),D214)</f>
        <v>40519.782303012566</v>
      </c>
      <c r="S214" s="96">
        <f>IF(P214&lt;INDEX('Pace of change parameters'!$E$22:$I$22,1,$B$6),INDEX('Pace of change parameters'!$E$22:$I$22,1,$B$6),P214)</f>
        <v>3.968856138897614E-2</v>
      </c>
      <c r="T214" s="125">
        <v>3.4499999999999975E-2</v>
      </c>
      <c r="U214" s="110">
        <f t="shared" si="28"/>
        <v>40519.782303012566</v>
      </c>
      <c r="V214" s="124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5">
        <f>MIN(S214, S214+(INDEX('Pace of change parameters'!$E$25:$I$25,1,$B$6)-S214)*(1-V214))</f>
        <v>3.968856138897614E-2</v>
      </c>
      <c r="X214" s="125">
        <v>3.4499999999999975E-2</v>
      </c>
      <c r="Y214" s="101">
        <f t="shared" si="29"/>
        <v>40519.782303012566</v>
      </c>
      <c r="Z214" s="90">
        <v>0</v>
      </c>
      <c r="AA214" s="92">
        <f t="shared" si="31"/>
        <v>42199.326076665879</v>
      </c>
      <c r="AB214" s="92">
        <f>IF(INDEX('Pace of change parameters'!$E$27:$I$27,1,$B$6)=1,MAX(AA214,Y214),Y214)</f>
        <v>40519.782303012566</v>
      </c>
      <c r="AC214" s="90">
        <f t="shared" si="30"/>
        <v>3.968856138897614E-2</v>
      </c>
      <c r="AD214" s="136">
        <v>3.4499999999999975E-2</v>
      </c>
      <c r="AE214" s="50">
        <v>40520</v>
      </c>
      <c r="AF214" s="50">
        <v>138.06499321521309</v>
      </c>
      <c r="AG214" s="15">
        <f t="shared" si="26"/>
        <v>3.9694147230133758E-2</v>
      </c>
      <c r="AH214" s="15">
        <f t="shared" si="26"/>
        <v>3.4505557965040623E-2</v>
      </c>
      <c r="AI214" s="50"/>
      <c r="AJ214" s="50">
        <v>42199.326076665879</v>
      </c>
      <c r="AK214" s="50">
        <v>143.78701057407304</v>
      </c>
      <c r="AL214" s="15">
        <f t="shared" si="27"/>
        <v>-3.9795092310596414E-2</v>
      </c>
      <c r="AM214" s="52">
        <f t="shared" si="27"/>
        <v>-3.9795092310596414E-2</v>
      </c>
    </row>
    <row r="215" spans="1:39" x14ac:dyDescent="0.2">
      <c r="A215" s="178" t="s">
        <v>477</v>
      </c>
      <c r="B215" s="178" t="s">
        <v>478</v>
      </c>
      <c r="D215" s="61">
        <v>34830</v>
      </c>
      <c r="E215" s="66">
        <v>127.71112127977483</v>
      </c>
      <c r="F215" s="49"/>
      <c r="G215" s="81">
        <v>33335.526897298376</v>
      </c>
      <c r="H215" s="74">
        <v>121.27934351198294</v>
      </c>
      <c r="I215" s="83"/>
      <c r="J215" s="96">
        <f t="shared" si="25"/>
        <v>4.4831242875082333E-2</v>
      </c>
      <c r="K215" s="119">
        <f t="shared" si="25"/>
        <v>5.3032755468011006E-2</v>
      </c>
      <c r="L215" s="96">
        <v>4.2620416416758067E-2</v>
      </c>
      <c r="M215" s="90">
        <f>INDEX('Pace of change parameters'!$E$20:$I$20,1,$B$6)</f>
        <v>3.4500000000000003E-2</v>
      </c>
      <c r="N215" s="101">
        <f>IF(INDEX('Pace of change parameters'!$E$28:$I$28,1,$B$6)=1,(1+L215)*D215,D215)</f>
        <v>36314.46910379568</v>
      </c>
      <c r="O215" s="87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1">
        <v>4.2620416416758067E-2</v>
      </c>
      <c r="Q215" s="51">
        <v>3.4499999999999975E-2</v>
      </c>
      <c r="R215" s="9">
        <f>IF(INDEX('Pace of change parameters'!$E$29:$I$29,1,$B$6)=1,D215*(1+P215),D215)</f>
        <v>36314.46910379568</v>
      </c>
      <c r="S215" s="96">
        <f>IF(P215&lt;INDEX('Pace of change parameters'!$E$22:$I$22,1,$B$6),INDEX('Pace of change parameters'!$E$22:$I$22,1,$B$6),P215)</f>
        <v>4.2620416416758067E-2</v>
      </c>
      <c r="T215" s="125">
        <v>3.4499999999999975E-2</v>
      </c>
      <c r="U215" s="110">
        <f t="shared" si="28"/>
        <v>36314.46910379568</v>
      </c>
      <c r="V215" s="124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5">
        <f>MIN(S215, S215+(INDEX('Pace of change parameters'!$E$25:$I$25,1,$B$6)-S215)*(1-V215))</f>
        <v>4.2620416416758067E-2</v>
      </c>
      <c r="X215" s="125">
        <v>3.4499999999999975E-2</v>
      </c>
      <c r="Y215" s="101">
        <f t="shared" si="29"/>
        <v>36314.46910379568</v>
      </c>
      <c r="Z215" s="90">
        <v>0</v>
      </c>
      <c r="AA215" s="92">
        <f t="shared" si="31"/>
        <v>34701.916404206182</v>
      </c>
      <c r="AB215" s="92">
        <f>IF(INDEX('Pace of change parameters'!$E$27:$I$27,1,$B$6)=1,MAX(AA215,Y215),Y215)</f>
        <v>36314.46910379568</v>
      </c>
      <c r="AC215" s="90">
        <f t="shared" si="30"/>
        <v>4.2620416416758067E-2</v>
      </c>
      <c r="AD215" s="136">
        <v>3.4499999999999975E-2</v>
      </c>
      <c r="AE215" s="50">
        <v>36314</v>
      </c>
      <c r="AF215" s="50">
        <v>132.11544829822608</v>
      </c>
      <c r="AG215" s="15">
        <f t="shared" si="26"/>
        <v>4.260694803330467E-2</v>
      </c>
      <c r="AH215" s="15">
        <f t="shared" si="26"/>
        <v>3.4486636514628577E-2</v>
      </c>
      <c r="AI215" s="50"/>
      <c r="AJ215" s="50">
        <v>34701.916404206182</v>
      </c>
      <c r="AK215" s="50">
        <v>126.25046104943728</v>
      </c>
      <c r="AL215" s="15">
        <f t="shared" si="27"/>
        <v>4.6455174896289586E-2</v>
      </c>
      <c r="AM215" s="52">
        <f t="shared" si="27"/>
        <v>4.6455174896289586E-2</v>
      </c>
    </row>
    <row r="216" spans="1:39" x14ac:dyDescent="0.2">
      <c r="A216" s="178" t="s">
        <v>479</v>
      </c>
      <c r="B216" s="178" t="s">
        <v>480</v>
      </c>
      <c r="D216" s="61">
        <v>31075</v>
      </c>
      <c r="E216" s="66">
        <v>128.48319852152895</v>
      </c>
      <c r="F216" s="49"/>
      <c r="G216" s="81">
        <v>31602.212193007945</v>
      </c>
      <c r="H216" s="74">
        <v>129.27730562406919</v>
      </c>
      <c r="I216" s="83"/>
      <c r="J216" s="96">
        <f t="shared" si="25"/>
        <v>-1.668276226322507E-2</v>
      </c>
      <c r="K216" s="119">
        <f t="shared" si="25"/>
        <v>-6.1426643965605265E-3</v>
      </c>
      <c r="L216" s="96">
        <v>4.55887217518538E-2</v>
      </c>
      <c r="M216" s="90">
        <f>INDEX('Pace of change parameters'!$E$20:$I$20,1,$B$6)</f>
        <v>3.4500000000000003E-2</v>
      </c>
      <c r="N216" s="101">
        <f>IF(INDEX('Pace of change parameters'!$E$28:$I$28,1,$B$6)=1,(1+L216)*D216,D216)</f>
        <v>32491.669528438855</v>
      </c>
      <c r="O216" s="87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0.60368456340387666</v>
      </c>
      <c r="P216" s="51">
        <v>4.55887217518538E-2</v>
      </c>
      <c r="Q216" s="51">
        <v>3.4499999999999975E-2</v>
      </c>
      <c r="R216" s="9">
        <f>IF(INDEX('Pace of change parameters'!$E$29:$I$29,1,$B$6)=1,D216*(1+P216),D216)</f>
        <v>32491.669528438855</v>
      </c>
      <c r="S216" s="96">
        <f>IF(P216&lt;INDEX('Pace of change parameters'!$E$22:$I$22,1,$B$6),INDEX('Pace of change parameters'!$E$22:$I$22,1,$B$6),P216)</f>
        <v>4.55887217518538E-2</v>
      </c>
      <c r="T216" s="125">
        <v>3.4499999999999975E-2</v>
      </c>
      <c r="U216" s="110">
        <f t="shared" si="28"/>
        <v>32491.669528438855</v>
      </c>
      <c r="V216" s="124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5">
        <f>MIN(S216, S216+(INDEX('Pace of change parameters'!$E$25:$I$25,1,$B$6)-S216)*(1-V216))</f>
        <v>4.55887217518538E-2</v>
      </c>
      <c r="X216" s="125">
        <v>3.4499999999999975E-2</v>
      </c>
      <c r="Y216" s="101">
        <f t="shared" si="29"/>
        <v>32491.669528438855</v>
      </c>
      <c r="Z216" s="90">
        <v>0</v>
      </c>
      <c r="AA216" s="92">
        <f t="shared" si="31"/>
        <v>32897.55488456443</v>
      </c>
      <c r="AB216" s="92">
        <f>IF(INDEX('Pace of change parameters'!$E$27:$I$27,1,$B$6)=1,MAX(AA216,Y216),Y216)</f>
        <v>32491.669528438855</v>
      </c>
      <c r="AC216" s="90">
        <f t="shared" si="30"/>
        <v>4.55887217518538E-2</v>
      </c>
      <c r="AD216" s="136">
        <v>3.4499999999999975E-2</v>
      </c>
      <c r="AE216" s="50">
        <v>32492</v>
      </c>
      <c r="AF216" s="50">
        <v>132.91722075287566</v>
      </c>
      <c r="AG216" s="15">
        <f t="shared" si="26"/>
        <v>4.5599356395816582E-2</v>
      </c>
      <c r="AH216" s="15">
        <f t="shared" si="26"/>
        <v>3.4510521860986687E-2</v>
      </c>
      <c r="AI216" s="50"/>
      <c r="AJ216" s="50">
        <v>32897.55488456443</v>
      </c>
      <c r="AK216" s="50">
        <v>134.57625153334646</v>
      </c>
      <c r="AL216" s="15">
        <f t="shared" si="27"/>
        <v>-1.2327812385677261E-2</v>
      </c>
      <c r="AM216" s="52">
        <f t="shared" si="27"/>
        <v>-1.2327812385677261E-2</v>
      </c>
    </row>
    <row r="217" spans="1:39" x14ac:dyDescent="0.2">
      <c r="A217" s="178" t="s">
        <v>481</v>
      </c>
      <c r="B217" s="178" t="s">
        <v>482</v>
      </c>
      <c r="D217" s="61">
        <v>63712</v>
      </c>
      <c r="E217" s="66">
        <v>128.09681359036222</v>
      </c>
      <c r="F217" s="49"/>
      <c r="G217" s="81">
        <v>64525.717194905636</v>
      </c>
      <c r="H217" s="74">
        <v>128.95805279443374</v>
      </c>
      <c r="I217" s="83"/>
      <c r="J217" s="96">
        <f t="shared" ref="J217:K217" si="32">D217/G217-1</f>
        <v>-1.26107423563806E-2</v>
      </c>
      <c r="K217" s="119">
        <f t="shared" si="32"/>
        <v>-6.6784445438579088E-3</v>
      </c>
      <c r="L217" s="96">
        <v>4.0715342165763779E-2</v>
      </c>
      <c r="M217" s="90">
        <f>INDEX('Pace of change parameters'!$E$20:$I$20,1,$B$6)</f>
        <v>3.4500000000000003E-2</v>
      </c>
      <c r="N217" s="101">
        <f>IF(INDEX('Pace of change parameters'!$E$28:$I$28,1,$B$6)=1,(1+L217)*D217,D217)</f>
        <v>66306.055880065149</v>
      </c>
      <c r="O217" s="87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0.60944564025653669</v>
      </c>
      <c r="P217" s="51">
        <v>4.0715342165763779E-2</v>
      </c>
      <c r="Q217" s="51">
        <v>3.4499999999999975E-2</v>
      </c>
      <c r="R217" s="9">
        <f>IF(INDEX('Pace of change parameters'!$E$29:$I$29,1,$B$6)=1,D217*(1+P217),D217)</f>
        <v>66306.055880065149</v>
      </c>
      <c r="S217" s="96">
        <f>IF(P217&lt;INDEX('Pace of change parameters'!$E$22:$I$22,1,$B$6),INDEX('Pace of change parameters'!$E$22:$I$22,1,$B$6),P217)</f>
        <v>4.0715342165763779E-2</v>
      </c>
      <c r="T217" s="125">
        <v>3.4499999999999975E-2</v>
      </c>
      <c r="U217" s="110">
        <f t="shared" si="28"/>
        <v>66306.055880065149</v>
      </c>
      <c r="V217" s="124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5">
        <f>MIN(S217, S217+(INDEX('Pace of change parameters'!$E$25:$I$25,1,$B$6)-S217)*(1-V217))</f>
        <v>4.0715342165763779E-2</v>
      </c>
      <c r="X217" s="125">
        <v>3.4499999999999975E-2</v>
      </c>
      <c r="Y217" s="101">
        <f t="shared" si="29"/>
        <v>66306.055880065149</v>
      </c>
      <c r="Z217" s="90">
        <v>0</v>
      </c>
      <c r="AA217" s="92">
        <f t="shared" si="31"/>
        <v>67170.561032906146</v>
      </c>
      <c r="AB217" s="92">
        <f>IF(INDEX('Pace of change parameters'!$E$27:$I$27,1,$B$6)=1,MAX(AA217,Y217),Y217)</f>
        <v>66306.055880065149</v>
      </c>
      <c r="AC217" s="90">
        <f t="shared" si="30"/>
        <v>4.0715342165763779E-2</v>
      </c>
      <c r="AD217" s="136">
        <v>3.4499999999999975E-2</v>
      </c>
      <c r="AE217" s="50">
        <v>66306</v>
      </c>
      <c r="AF217" s="50">
        <v>132.516041979969</v>
      </c>
      <c r="AG217" s="15">
        <f t="shared" si="26"/>
        <v>4.0714465092918095E-2</v>
      </c>
      <c r="AH217" s="15">
        <f t="shared" si="26"/>
        <v>3.4499128165193405E-2</v>
      </c>
      <c r="AI217" s="50"/>
      <c r="AJ217" s="50">
        <v>67170.561032906146</v>
      </c>
      <c r="AK217" s="50">
        <v>134.24391285335656</v>
      </c>
      <c r="AL217" s="15">
        <f t="shared" si="27"/>
        <v>-1.2871130144091025E-2</v>
      </c>
      <c r="AM217" s="52">
        <f t="shared" si="27"/>
        <v>-1.2871130144091025E-2</v>
      </c>
    </row>
    <row r="218" spans="1:39" x14ac:dyDescent="0.2">
      <c r="A218" s="178"/>
      <c r="B218" s="178"/>
      <c r="D218" s="61"/>
      <c r="E218" s="66"/>
      <c r="F218" s="49"/>
      <c r="G218" s="81"/>
      <c r="H218" s="74"/>
      <c r="I218" s="83"/>
      <c r="J218" s="96"/>
      <c r="K218" s="119"/>
      <c r="L218" s="96"/>
      <c r="M218" s="90"/>
      <c r="N218" s="101"/>
      <c r="O218" s="87"/>
      <c r="P218" s="51"/>
      <c r="Q218" s="51"/>
      <c r="R218" s="9"/>
      <c r="S218" s="96"/>
      <c r="T218" s="125"/>
      <c r="U218" s="110"/>
      <c r="V218" s="124"/>
      <c r="W218" s="125"/>
      <c r="X218" s="125"/>
      <c r="Y218" s="101"/>
      <c r="Z218" s="90"/>
      <c r="AA218" s="92"/>
      <c r="AB218" s="92"/>
      <c r="AC218" s="90"/>
      <c r="AD218" s="136"/>
      <c r="AE218" s="50"/>
      <c r="AF218" s="50"/>
      <c r="AG218" s="15"/>
      <c r="AH218" s="15"/>
      <c r="AI218" s="50"/>
      <c r="AJ218" s="50"/>
      <c r="AK218" s="50"/>
      <c r="AL218" s="15"/>
      <c r="AM218" s="52"/>
    </row>
    <row r="219" spans="1:39" s="38" customFormat="1" x14ac:dyDescent="0.2">
      <c r="A219" s="2"/>
      <c r="B219" s="53" t="s">
        <v>12</v>
      </c>
      <c r="D219" s="20">
        <f>SUM(D9:D217)</f>
        <v>7999732</v>
      </c>
      <c r="E219" s="67">
        <v>135.59136696503603</v>
      </c>
      <c r="F219" s="54"/>
      <c r="G219" s="82">
        <f>SUM(G9:G217)</f>
        <v>8072900.0000000047</v>
      </c>
      <c r="H219" s="75">
        <v>135.9020573238621</v>
      </c>
      <c r="I219" s="144"/>
      <c r="J219" s="97">
        <f>D219/G219-1</f>
        <v>-9.0634096792979735E-3</v>
      </c>
      <c r="K219" s="120">
        <f>E219/H219-1</f>
        <v>-2.2861343304441117E-3</v>
      </c>
      <c r="L219" s="97">
        <f>N219/D219 - 1</f>
        <v>4.1499017494234458E-2</v>
      </c>
      <c r="M219" s="23">
        <f>'Pace of change parameters'!$E$20</f>
        <v>9.0547645222140982E-3</v>
      </c>
      <c r="N219" s="102">
        <f>SUM(N9:N217)</f>
        <v>8331713.0182171864</v>
      </c>
      <c r="O219" s="23"/>
      <c r="P219" s="23">
        <f>R219/D219 - 1</f>
        <v>4.1499017494234458E-2</v>
      </c>
      <c r="Q219" s="23"/>
      <c r="R219" s="102">
        <f>SUM(R9:R217)</f>
        <v>8331713.0182171864</v>
      </c>
      <c r="S219" s="97">
        <f>U219/D219-1</f>
        <v>4.1499017494234458E-2</v>
      </c>
      <c r="T219" s="23"/>
      <c r="U219" s="111">
        <f>SUM(U9:U217)</f>
        <v>8331713.0182171864</v>
      </c>
      <c r="V219" s="97"/>
      <c r="W219" s="23">
        <f>Y219/D219-1</f>
        <v>3.9984679407012669E-2</v>
      </c>
      <c r="X219" s="23"/>
      <c r="Y219" s="102">
        <f>SUM(Y9:Y217)</f>
        <v>8319598.7193620196</v>
      </c>
      <c r="Z219" s="26"/>
      <c r="AA219" s="26">
        <f>SUM(AA9:AA160)</f>
        <v>6018063.0347572854</v>
      </c>
      <c r="AB219" s="26">
        <f>SUM(AB9:AB217)</f>
        <v>8319598.7193620196</v>
      </c>
      <c r="AC219" s="23">
        <f>AB219/D219-1</f>
        <v>3.9984679407012669E-2</v>
      </c>
      <c r="AD219" s="120"/>
      <c r="AE219" s="21">
        <f>SUM(AE9:AE217)</f>
        <v>8319600</v>
      </c>
      <c r="AF219" s="55">
        <v>140.05509248369265</v>
      </c>
      <c r="AG219" s="22">
        <f>AE219/D219 - 1</f>
        <v>3.9984839492122948E-2</v>
      </c>
      <c r="AH219" s="22">
        <f>AF219/E219 - 1</f>
        <v>3.2920425677304799E-2</v>
      </c>
      <c r="AI219" s="19"/>
      <c r="AJ219" s="21">
        <f>SUM(AJ9:AJ217)</f>
        <v>8403799.9999999981</v>
      </c>
      <c r="AK219" s="55">
        <v>141.47254510005962</v>
      </c>
      <c r="AL219" s="22">
        <f t="shared" ref="AL219:AM219" si="33">AE219/AJ219-1</f>
        <v>-1.0019276993740722E-2</v>
      </c>
      <c r="AM219" s="56">
        <f t="shared" si="33"/>
        <v>-1.0019276993740722E-2</v>
      </c>
    </row>
    <row r="220" spans="1:39" x14ac:dyDescent="0.2">
      <c r="D220" s="12"/>
      <c r="E220" s="62"/>
      <c r="G220" s="77"/>
      <c r="H220" s="70"/>
      <c r="J220" s="118"/>
      <c r="K220" s="109"/>
      <c r="L220" s="118"/>
      <c r="M220" s="14"/>
      <c r="N220" s="100"/>
      <c r="O220" s="4"/>
      <c r="P220" s="4"/>
      <c r="Q220" s="4"/>
      <c r="R220" s="4"/>
      <c r="S220" s="118"/>
      <c r="T220" s="14"/>
      <c r="U220" s="109"/>
      <c r="V220" s="118"/>
      <c r="W220" s="14"/>
      <c r="X220" s="14"/>
      <c r="Y220" s="100"/>
      <c r="Z220" s="14"/>
      <c r="AA220" s="14"/>
      <c r="AB220" s="14"/>
      <c r="AC220" s="14"/>
      <c r="AD220" s="109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8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49">
        <v>2290888</v>
      </c>
      <c r="E223" s="147">
        <v>140.68430723151897</v>
      </c>
      <c r="G223" s="49">
        <v>2291405.3737736666</v>
      </c>
      <c r="H223" s="147">
        <v>140.17051309294905</v>
      </c>
      <c r="J223" s="148">
        <f>D223/G223-1</f>
        <v>-2.2578884539081745E-4</v>
      </c>
      <c r="K223" s="149">
        <f>E223/H223-1</f>
        <v>3.6654937421054523E-3</v>
      </c>
      <c r="L223" s="148">
        <f>N223/$D223-1</f>
        <v>3.8479149819328651E-2</v>
      </c>
      <c r="M223" s="150">
        <f>M$219</f>
        <v>9.0547645222140982E-3</v>
      </c>
      <c r="N223" s="49">
        <v>2379039.4225713024</v>
      </c>
      <c r="P223" s="148">
        <f>R223/$D223-1</f>
        <v>3.8479149819328651E-2</v>
      </c>
      <c r="Q223" s="151">
        <v>3.445289220823633E-2</v>
      </c>
      <c r="R223" s="49">
        <v>2379039.4225713024</v>
      </c>
      <c r="S223" s="148">
        <f>U223/$D223-1</f>
        <v>3.8479149819328651E-2</v>
      </c>
      <c r="T223" s="151">
        <v>3.445289220823633E-2</v>
      </c>
      <c r="U223" s="49">
        <v>2379039.4225713024</v>
      </c>
      <c r="W223" s="148">
        <f>Y223/$D223-1</f>
        <v>3.6323538169092062E-2</v>
      </c>
      <c r="X223" s="151">
        <v>3.2305638017862792E-2</v>
      </c>
      <c r="Y223" s="49">
        <v>2374101.1577091152</v>
      </c>
      <c r="AA223" s="49">
        <v>2385327.7607946503</v>
      </c>
      <c r="AB223" s="49">
        <v>2374101.1577091152</v>
      </c>
      <c r="AC223" s="148">
        <f>AB223/$D223-1</f>
        <v>3.6323538169092062E-2</v>
      </c>
      <c r="AD223" s="151">
        <v>3.2305638017862792E-2</v>
      </c>
      <c r="AE223" s="49">
        <v>2374100</v>
      </c>
      <c r="AF223" s="147">
        <v>145.22913271601698</v>
      </c>
      <c r="AG223" s="152">
        <f t="shared" ref="AG223:AH226" si="34">AE223/D223 - 1</f>
        <v>3.6323032815222644E-2</v>
      </c>
      <c r="AH223" s="152">
        <f t="shared" si="34"/>
        <v>3.2305134623286325E-2</v>
      </c>
      <c r="AJ223" s="49">
        <v>2385327.7607946503</v>
      </c>
      <c r="AK223" s="147">
        <v>145.91596055079646</v>
      </c>
      <c r="AL223" s="152">
        <f t="shared" ref="AL223:AM226" si="35">AE223/AJ223-1</f>
        <v>-4.7070096525895222E-3</v>
      </c>
      <c r="AM223" s="151">
        <f t="shared" si="35"/>
        <v>-4.7070096525895222E-3</v>
      </c>
    </row>
    <row r="224" spans="1:39" x14ac:dyDescent="0.2">
      <c r="B224" s="1" t="s">
        <v>488</v>
      </c>
      <c r="D224" s="49">
        <v>2399112</v>
      </c>
      <c r="E224" s="147">
        <v>134.66570388353247</v>
      </c>
      <c r="G224" s="49">
        <v>2393323.7396489866</v>
      </c>
      <c r="H224" s="147">
        <v>133.42840977820208</v>
      </c>
      <c r="J224" s="148">
        <f t="shared" ref="J224:K226" si="36">D224/G224-1</f>
        <v>2.4185028774512674E-3</v>
      </c>
      <c r="K224" s="149">
        <f t="shared" si="36"/>
        <v>9.2730933943314664E-3</v>
      </c>
      <c r="L224" s="148">
        <f>N224/$D224-1</f>
        <v>4.152361804158855E-2</v>
      </c>
      <c r="M224" s="150">
        <f t="shared" ref="M224:M226" si="37">M$219</f>
        <v>9.0547645222140982E-3</v>
      </c>
      <c r="N224" s="49">
        <v>2498731.8103269916</v>
      </c>
      <c r="P224" s="148">
        <f>R224/$D224-1</f>
        <v>4.152361804158855E-2</v>
      </c>
      <c r="Q224" s="151">
        <v>3.4449994498009895E-2</v>
      </c>
      <c r="R224" s="49">
        <v>2498731.8103269916</v>
      </c>
      <c r="S224" s="148">
        <f>U224/$D224-1</f>
        <v>4.152361804158855E-2</v>
      </c>
      <c r="T224" s="151">
        <v>3.4449994498009895E-2</v>
      </c>
      <c r="U224" s="49">
        <v>2498731.8103269916</v>
      </c>
      <c r="W224" s="148">
        <f>Y224/$D224-1</f>
        <v>3.9037009970455561E-2</v>
      </c>
      <c r="X224" s="151">
        <v>3.1980274502280137E-2</v>
      </c>
      <c r="Y224" s="49">
        <v>2492766.1590642398</v>
      </c>
      <c r="AA224" s="49">
        <v>2491423.6573303463</v>
      </c>
      <c r="AB224" s="49">
        <v>2492766.1590642398</v>
      </c>
      <c r="AC224" s="148">
        <f>AB224/$D224-1</f>
        <v>3.9037009970455561E-2</v>
      </c>
      <c r="AD224" s="151">
        <v>3.1980274502280137E-2</v>
      </c>
      <c r="AE224" s="49">
        <v>2492769</v>
      </c>
      <c r="AF224" s="147">
        <v>138.97250844266486</v>
      </c>
      <c r="AG224" s="152">
        <f t="shared" si="34"/>
        <v>3.9038194131828741E-2</v>
      </c>
      <c r="AH224" s="152">
        <f t="shared" si="34"/>
        <v>3.1981450621289431E-2</v>
      </c>
      <c r="AJ224" s="49">
        <v>2491423.6573303463</v>
      </c>
      <c r="AK224" s="147">
        <v>138.89750524520983</v>
      </c>
      <c r="AL224" s="152">
        <f t="shared" si="35"/>
        <v>5.3998952193268224E-4</v>
      </c>
      <c r="AM224" s="151">
        <f t="shared" si="35"/>
        <v>5.3998952193290428E-4</v>
      </c>
    </row>
    <row r="225" spans="2:39" x14ac:dyDescent="0.2">
      <c r="B225" s="1" t="s">
        <v>489</v>
      </c>
      <c r="D225" s="49">
        <v>1325778</v>
      </c>
      <c r="E225" s="147">
        <v>134.57860081544882</v>
      </c>
      <c r="G225" s="49">
        <v>1383625.1291051658</v>
      </c>
      <c r="H225" s="147">
        <v>138.8768518539265</v>
      </c>
      <c r="J225" s="148">
        <f t="shared" si="36"/>
        <v>-4.180838284035604E-2</v>
      </c>
      <c r="K225" s="149">
        <f t="shared" si="36"/>
        <v>-3.0950089817694426E-2</v>
      </c>
      <c r="L225" s="148">
        <f>N225/$D225-1</f>
        <v>4.6200360206515745E-2</v>
      </c>
      <c r="M225" s="150">
        <f t="shared" si="37"/>
        <v>9.0547645222140982E-3</v>
      </c>
      <c r="N225" s="49">
        <v>1387029.4211538741</v>
      </c>
      <c r="P225" s="148">
        <f>R225/$D225-1</f>
        <v>4.6200360206515745E-2</v>
      </c>
      <c r="Q225" s="151">
        <v>3.4477589323229196E-2</v>
      </c>
      <c r="R225" s="49">
        <v>1387029.4211538741</v>
      </c>
      <c r="S225" s="148">
        <f>U225/$D225-1</f>
        <v>4.6200360206515745E-2</v>
      </c>
      <c r="T225" s="151">
        <v>3.4477589323229196E-2</v>
      </c>
      <c r="U225" s="49">
        <v>1387029.4211538741</v>
      </c>
      <c r="W225" s="148">
        <f>Y225/$D225-1</f>
        <v>4.6200360206515745E-2</v>
      </c>
      <c r="X225" s="151">
        <v>3.4477589323229196E-2</v>
      </c>
      <c r="Y225" s="49">
        <v>1387029.4211538741</v>
      </c>
      <c r="AA225" s="49">
        <v>1440338.5227085671</v>
      </c>
      <c r="AB225" s="49">
        <v>1387029.4211538741</v>
      </c>
      <c r="AC225" s="148">
        <f>AB225/$D225-1</f>
        <v>4.6200360206515745E-2</v>
      </c>
      <c r="AD225" s="151">
        <v>3.4477589323229196E-2</v>
      </c>
      <c r="AE225" s="49">
        <v>1387029</v>
      </c>
      <c r="AF225" s="147">
        <v>139.21850427411454</v>
      </c>
      <c r="AG225" s="152">
        <f t="shared" si="34"/>
        <v>4.6200042541058917E-2</v>
      </c>
      <c r="AH225" s="152">
        <f t="shared" si="34"/>
        <v>3.4477275217243086E-2</v>
      </c>
      <c r="AJ225" s="49">
        <v>1440338.5227085671</v>
      </c>
      <c r="AK225" s="147">
        <v>144.56927344696794</v>
      </c>
      <c r="AL225" s="152">
        <f t="shared" si="35"/>
        <v>-3.7011800953791196E-2</v>
      </c>
      <c r="AM225" s="151">
        <f t="shared" si="35"/>
        <v>-3.7011800953791307E-2</v>
      </c>
    </row>
    <row r="226" spans="2:39" x14ac:dyDescent="0.2">
      <c r="B226" s="1" t="s">
        <v>490</v>
      </c>
      <c r="D226" s="49">
        <v>1983954</v>
      </c>
      <c r="E226" s="147">
        <v>131.83912678466197</v>
      </c>
      <c r="G226" s="49">
        <v>2004545.7574721824</v>
      </c>
      <c r="H226" s="147">
        <v>132.26989995933565</v>
      </c>
      <c r="J226" s="148">
        <f t="shared" si="36"/>
        <v>-1.027253051990662E-2</v>
      </c>
      <c r="K226" s="149">
        <f t="shared" si="36"/>
        <v>-3.2567740264876077E-3</v>
      </c>
      <c r="L226" s="148">
        <f>N226/$D226-1</f>
        <v>4.1814661108583895E-2</v>
      </c>
      <c r="M226" s="150">
        <f t="shared" si="37"/>
        <v>9.0547645222140982E-3</v>
      </c>
      <c r="N226" s="49">
        <v>2066912.3641650195</v>
      </c>
      <c r="P226" s="148">
        <f>R226/$D226-1</f>
        <v>4.1814661108583895E-2</v>
      </c>
      <c r="Q226" s="151">
        <v>3.4481661211370529E-2</v>
      </c>
      <c r="R226" s="49">
        <v>2066912.3641650195</v>
      </c>
      <c r="S226" s="148">
        <f>U226/$D226-1</f>
        <v>4.1814661108583895E-2</v>
      </c>
      <c r="T226" s="151">
        <v>3.4481661211370529E-2</v>
      </c>
      <c r="U226" s="49">
        <v>2066912.3641650195</v>
      </c>
      <c r="W226" s="148">
        <f>Y226/$D226-1</f>
        <v>4.1204575022803613E-2</v>
      </c>
      <c r="X226" s="151">
        <v>3.3875869326249308E-2</v>
      </c>
      <c r="Y226" s="49">
        <v>2065701.9814347913</v>
      </c>
      <c r="AA226" s="49">
        <v>2086710.0591664361</v>
      </c>
      <c r="AB226" s="49">
        <v>2065701.9814347913</v>
      </c>
      <c r="AC226" s="148">
        <f>AB226/$D226-1</f>
        <v>4.1204575022803613E-2</v>
      </c>
      <c r="AD226" s="151">
        <v>3.3875869326249308E-2</v>
      </c>
      <c r="AE226" s="49">
        <v>2065702</v>
      </c>
      <c r="AF226" s="147">
        <v>136.30529304073082</v>
      </c>
      <c r="AG226" s="152">
        <f t="shared" si="34"/>
        <v>4.1204584380484688E-2</v>
      </c>
      <c r="AH226" s="152">
        <f t="shared" si="34"/>
        <v>3.3875878618064625E-2</v>
      </c>
      <c r="AJ226" s="49">
        <v>2086710.0591664361</v>
      </c>
      <c r="AK226" s="147">
        <v>137.69150928145581</v>
      </c>
      <c r="AL226" s="152">
        <f t="shared" si="35"/>
        <v>-1.0067550627914312E-2</v>
      </c>
      <c r="AM226" s="151">
        <f t="shared" si="35"/>
        <v>-1.0067550627914312E-2</v>
      </c>
    </row>
    <row r="227" spans="2:39" x14ac:dyDescent="0.2">
      <c r="B227" s="178"/>
      <c r="D227" s="1"/>
      <c r="G227" s="1"/>
      <c r="N227" s="1"/>
      <c r="P227" s="47"/>
      <c r="R227" s="1"/>
      <c r="T227" s="46"/>
      <c r="U227" s="1"/>
      <c r="W227" s="47"/>
      <c r="X227" s="46"/>
      <c r="Y227" s="1"/>
      <c r="AA227" s="1"/>
      <c r="AB227" s="1"/>
      <c r="AC227" s="47"/>
      <c r="AD227" s="46"/>
      <c r="AE227" s="1"/>
      <c r="AF227" s="68"/>
      <c r="AJ227" s="1"/>
      <c r="AK227" s="68"/>
    </row>
    <row r="228" spans="2:39" x14ac:dyDescent="0.2">
      <c r="B228" s="1" t="s">
        <v>12</v>
      </c>
      <c r="D228" s="153">
        <f>SUM(D223:D226)</f>
        <v>7999732</v>
      </c>
      <c r="E228" s="154">
        <v>135.59136696503603</v>
      </c>
      <c r="G228" s="153">
        <f>SUM(G223:G226)</f>
        <v>8072900.0000000009</v>
      </c>
      <c r="H228" s="154">
        <v>135.90205732386204</v>
      </c>
      <c r="J228" s="148">
        <f>D228/G228-1</f>
        <v>-9.0634096792975294E-3</v>
      </c>
      <c r="K228" s="149">
        <f>E228/H228-1</f>
        <v>-2.2861343304436677E-3</v>
      </c>
      <c r="L228" s="148">
        <f>N228/$D228-1</f>
        <v>4.1499017494234458E-2</v>
      </c>
      <c r="M228" s="150">
        <f>M$219</f>
        <v>9.0547645222140982E-3</v>
      </c>
      <c r="N228" s="153">
        <f>SUM(N223:N226)</f>
        <v>8331713.0182171874</v>
      </c>
      <c r="P228" s="148">
        <f>R228/$D228-1</f>
        <v>4.1499017494234458E-2</v>
      </c>
      <c r="Q228" s="151">
        <v>3.4424318164099077E-2</v>
      </c>
      <c r="R228" s="153">
        <f>SUM(R223:R226)</f>
        <v>8331713.0182171874</v>
      </c>
      <c r="S228" s="148">
        <f>U228/$D228-1</f>
        <v>4.1499017494234458E-2</v>
      </c>
      <c r="T228" s="151">
        <v>3.4424318164099077E-2</v>
      </c>
      <c r="U228" s="153">
        <f>SUM(U223:U226)</f>
        <v>8331713.0182171874</v>
      </c>
      <c r="W228" s="148">
        <f>Y228/$D228-1</f>
        <v>3.9984679407012669E-2</v>
      </c>
      <c r="X228" s="151">
        <v>3.2920266679621335E-2</v>
      </c>
      <c r="Y228" s="153">
        <f>SUM(Y223:Y226)</f>
        <v>8319598.7193620205</v>
      </c>
      <c r="AA228" s="153">
        <f>SUM(AA223:AA226)</f>
        <v>8403800</v>
      </c>
      <c r="AB228" s="153">
        <f>SUM(AB223:AB226)</f>
        <v>8319598.7193620205</v>
      </c>
      <c r="AC228" s="148">
        <f>AB228/$D228-1</f>
        <v>3.9984679407012669E-2</v>
      </c>
      <c r="AD228" s="151">
        <v>3.2920266679621335E-2</v>
      </c>
      <c r="AE228" s="153">
        <f>SUM(AE223:AE226)</f>
        <v>8319600</v>
      </c>
      <c r="AF228" s="154">
        <v>140.05509248369265</v>
      </c>
      <c r="AG228" s="152">
        <f t="shared" ref="AG228:AH228" si="38">AE228/D228 - 1</f>
        <v>3.9984839492122948E-2</v>
      </c>
      <c r="AH228" s="152">
        <f t="shared" si="38"/>
        <v>3.2920425677304799E-2</v>
      </c>
      <c r="AJ228" s="153">
        <f>SUM(AJ223:AJ226)</f>
        <v>8403800</v>
      </c>
      <c r="AK228" s="154">
        <v>141.47254510005965</v>
      </c>
      <c r="AL228" s="152">
        <f t="shared" ref="AL228:AM228" si="39">AE228/AJ228-1</f>
        <v>-1.0019276993740944E-2</v>
      </c>
      <c r="AM228" s="151">
        <f t="shared" si="39"/>
        <v>-1.0019276993740944E-2</v>
      </c>
    </row>
    <row r="229" spans="2:39" x14ac:dyDescent="0.2">
      <c r="B229" s="178"/>
      <c r="D229" s="1"/>
      <c r="G229" s="1"/>
      <c r="N229" s="1"/>
      <c r="P229" s="47"/>
      <c r="R229" s="1"/>
      <c r="T229" s="46"/>
      <c r="U229" s="1"/>
      <c r="W229" s="47"/>
      <c r="X229" s="46"/>
      <c r="Y229" s="1"/>
      <c r="AA229" s="1"/>
      <c r="AB229" s="1"/>
      <c r="AC229" s="47"/>
      <c r="AD229" s="46"/>
      <c r="AE229" s="1"/>
      <c r="AF229" s="68"/>
      <c r="AJ229" s="1"/>
      <c r="AK229" s="68"/>
    </row>
    <row r="230" spans="2:39" x14ac:dyDescent="0.2">
      <c r="B230" s="195" t="s">
        <v>492</v>
      </c>
      <c r="D230" s="1"/>
      <c r="G230" s="1"/>
      <c r="N230" s="1"/>
      <c r="P230" s="47"/>
      <c r="R230" s="1"/>
      <c r="T230" s="46"/>
      <c r="U230" s="1"/>
      <c r="W230" s="47"/>
      <c r="X230" s="46"/>
      <c r="Y230" s="1"/>
      <c r="AA230" s="1"/>
      <c r="AB230" s="1"/>
      <c r="AC230" s="47"/>
      <c r="AD230" s="46"/>
      <c r="AE230" s="1"/>
      <c r="AF230" s="68"/>
      <c r="AJ230" s="1"/>
      <c r="AK230" s="68"/>
    </row>
    <row r="231" spans="2:39" x14ac:dyDescent="0.2">
      <c r="B231" s="178" t="s">
        <v>493</v>
      </c>
      <c r="D231" s="49">
        <v>601322</v>
      </c>
      <c r="E231" s="147">
        <v>125.53013813121699</v>
      </c>
      <c r="G231" s="49">
        <v>610851.78179691557</v>
      </c>
      <c r="H231" s="147">
        <v>126.5355869956839</v>
      </c>
      <c r="J231" s="148">
        <f t="shared" ref="J231:K240" si="40">D231/G231-1</f>
        <v>-1.5600808708263414E-2</v>
      </c>
      <c r="K231" s="149">
        <f t="shared" si="40"/>
        <v>-7.9459770040913869E-3</v>
      </c>
      <c r="L231" s="148">
        <f t="shared" ref="L231:L240" si="41">N231/$D231-1</f>
        <v>4.2519143890952682E-2</v>
      </c>
      <c r="M231" s="150">
        <f t="shared" ref="M231:M240" si="42">M$219</f>
        <v>9.0547645222140982E-3</v>
      </c>
      <c r="N231" s="49">
        <v>626889.69664279546</v>
      </c>
      <c r="P231" s="148">
        <f t="shared" ref="P231:P240" si="43">R231/$D231-1</f>
        <v>4.2519143890952682E-2</v>
      </c>
      <c r="Q231" s="151">
        <v>3.4474916046623338E-2</v>
      </c>
      <c r="R231" s="49">
        <v>626889.69664279546</v>
      </c>
      <c r="S231" s="148">
        <f t="shared" ref="S231:S240" si="44">U231/$D231-1</f>
        <v>4.2519143890952682E-2</v>
      </c>
      <c r="T231" s="151">
        <v>3.4474916046623338E-2</v>
      </c>
      <c r="U231" s="49">
        <v>626889.69664279546</v>
      </c>
      <c r="W231" s="148">
        <f t="shared" ref="W231:W240" si="45">Y231/$D231-1</f>
        <v>4.247410586474909E-2</v>
      </c>
      <c r="X231" s="151">
        <v>3.4430225540315718E-2</v>
      </c>
      <c r="Y231" s="49">
        <v>626862.61428680271</v>
      </c>
      <c r="AA231" s="49">
        <v>635889.97805806051</v>
      </c>
      <c r="AB231" s="49">
        <v>626862.61428680271</v>
      </c>
      <c r="AC231" s="148">
        <f t="shared" ref="AC231:AC240" si="46">AB231/$D231-1</f>
        <v>4.247410586474909E-2</v>
      </c>
      <c r="AD231" s="151">
        <v>3.4430225540315718E-2</v>
      </c>
      <c r="AE231" s="49">
        <v>626862</v>
      </c>
      <c r="AF231" s="147">
        <v>129.85204185204347</v>
      </c>
      <c r="AG231" s="152">
        <f t="shared" ref="AG231:AH240" si="47">AE231/D231 - 1</f>
        <v>4.2473084304249564E-2</v>
      </c>
      <c r="AH231" s="152">
        <f t="shared" si="47"/>
        <v>3.4429211862324172E-2</v>
      </c>
      <c r="AJ231" s="49">
        <v>635889.97805806051</v>
      </c>
      <c r="AK231" s="147">
        <v>131.72215263341897</v>
      </c>
      <c r="AL231" s="152">
        <f t="shared" ref="AL231:AM240" si="48">AE231/AJ231-1</f>
        <v>-1.4197390066802096E-2</v>
      </c>
      <c r="AM231" s="151">
        <f t="shared" si="48"/>
        <v>-1.4197390066802207E-2</v>
      </c>
    </row>
    <row r="232" spans="2:39" x14ac:dyDescent="0.2">
      <c r="B232" s="178" t="s">
        <v>494</v>
      </c>
      <c r="D232" s="49">
        <v>896413</v>
      </c>
      <c r="E232" s="147">
        <v>127.56117984632773</v>
      </c>
      <c r="G232" s="49">
        <v>897606.12523043866</v>
      </c>
      <c r="H232" s="147">
        <v>126.7680593157357</v>
      </c>
      <c r="J232" s="148">
        <f t="shared" si="40"/>
        <v>-1.3292302680447676E-3</v>
      </c>
      <c r="K232" s="149">
        <f t="shared" si="40"/>
        <v>6.2564697674880598E-3</v>
      </c>
      <c r="L232" s="148">
        <f t="shared" si="41"/>
        <v>4.2323338469947958E-2</v>
      </c>
      <c r="M232" s="150">
        <f t="shared" si="42"/>
        <v>9.0547645222140982E-3</v>
      </c>
      <c r="N232" s="49">
        <v>934352.19080786151</v>
      </c>
      <c r="P232" s="148">
        <f t="shared" si="43"/>
        <v>4.2323338469947958E-2</v>
      </c>
      <c r="Q232" s="151">
        <v>3.4465747067335517E-2</v>
      </c>
      <c r="R232" s="49">
        <v>934352.19080786151</v>
      </c>
      <c r="S232" s="148">
        <f t="shared" si="44"/>
        <v>4.2323338469947958E-2</v>
      </c>
      <c r="T232" s="151">
        <v>3.4465747067335517E-2</v>
      </c>
      <c r="U232" s="49">
        <v>934352.19080786151</v>
      </c>
      <c r="W232" s="148">
        <f t="shared" si="45"/>
        <v>4.1741551294709245E-2</v>
      </c>
      <c r="X232" s="151">
        <v>3.3888345715322288E-2</v>
      </c>
      <c r="Y232" s="49">
        <v>933830.66922074428</v>
      </c>
      <c r="AA232" s="49">
        <v>934398.09179000882</v>
      </c>
      <c r="AB232" s="49">
        <v>933830.66922074428</v>
      </c>
      <c r="AC232" s="148">
        <f t="shared" si="46"/>
        <v>4.1741551294709245E-2</v>
      </c>
      <c r="AD232" s="151">
        <v>3.3888345715322288E-2</v>
      </c>
      <c r="AE232" s="49">
        <v>933833</v>
      </c>
      <c r="AF232" s="147">
        <v>131.88434638255188</v>
      </c>
      <c r="AG232" s="152">
        <f t="shared" si="47"/>
        <v>4.1744151412351327E-2</v>
      </c>
      <c r="AH232" s="152">
        <f t="shared" si="47"/>
        <v>3.3890926231885388E-2</v>
      </c>
      <c r="AJ232" s="49">
        <v>934398.09179000882</v>
      </c>
      <c r="AK232" s="147">
        <v>131.96415375857248</v>
      </c>
      <c r="AL232" s="152">
        <f t="shared" si="48"/>
        <v>-6.0476556509903023E-4</v>
      </c>
      <c r="AM232" s="151">
        <f t="shared" si="48"/>
        <v>-6.0476556509891921E-4</v>
      </c>
    </row>
    <row r="233" spans="2:39" x14ac:dyDescent="0.2">
      <c r="B233" s="178" t="s">
        <v>495</v>
      </c>
      <c r="D233" s="49">
        <v>936614</v>
      </c>
      <c r="E233" s="147">
        <v>133.51239353202499</v>
      </c>
      <c r="G233" s="49">
        <v>935056.43411860941</v>
      </c>
      <c r="H233" s="147">
        <v>132.3030586604786</v>
      </c>
      <c r="J233" s="148">
        <f t="shared" si="40"/>
        <v>1.66574532248287E-3</v>
      </c>
      <c r="K233" s="149">
        <f t="shared" si="40"/>
        <v>9.1406418248412002E-3</v>
      </c>
      <c r="L233" s="148">
        <f t="shared" si="41"/>
        <v>4.2218419181893507E-2</v>
      </c>
      <c r="M233" s="150">
        <f t="shared" si="42"/>
        <v>9.0547645222140982E-3</v>
      </c>
      <c r="N233" s="49">
        <v>976156.36246362992</v>
      </c>
      <c r="P233" s="148">
        <f t="shared" si="43"/>
        <v>4.2218419181893507E-2</v>
      </c>
      <c r="Q233" s="151">
        <v>3.4498509296836621E-2</v>
      </c>
      <c r="R233" s="49">
        <v>976156.36246362992</v>
      </c>
      <c r="S233" s="148">
        <f t="shared" si="44"/>
        <v>4.2218419181893507E-2</v>
      </c>
      <c r="T233" s="151">
        <v>3.4498509296836621E-2</v>
      </c>
      <c r="U233" s="49">
        <v>976156.36246362992</v>
      </c>
      <c r="W233" s="148">
        <f t="shared" si="45"/>
        <v>3.9687877672017757E-2</v>
      </c>
      <c r="X233" s="151">
        <v>3.1986711988806649E-2</v>
      </c>
      <c r="Y233" s="49">
        <v>973786.22185789922</v>
      </c>
      <c r="AA233" s="49">
        <v>973383.45093410939</v>
      </c>
      <c r="AB233" s="49">
        <v>973786.22185789922</v>
      </c>
      <c r="AC233" s="148">
        <f t="shared" si="46"/>
        <v>3.9687877672017757E-2</v>
      </c>
      <c r="AD233" s="151">
        <v>3.1986711988806649E-2</v>
      </c>
      <c r="AE233" s="49">
        <v>973785</v>
      </c>
      <c r="AF233" s="147">
        <v>137.78284312768207</v>
      </c>
      <c r="AG233" s="152">
        <f t="shared" si="47"/>
        <v>3.9686573124040336E-2</v>
      </c>
      <c r="AH233" s="152">
        <f t="shared" si="47"/>
        <v>3.1985417103864267E-2</v>
      </c>
      <c r="AJ233" s="49">
        <v>973383.45093410939</v>
      </c>
      <c r="AK233" s="147">
        <v>137.72602712419706</v>
      </c>
      <c r="AL233" s="152">
        <f t="shared" si="48"/>
        <v>4.1252916875178514E-4</v>
      </c>
      <c r="AM233" s="151">
        <f t="shared" si="48"/>
        <v>4.1252916875156309E-4</v>
      </c>
    </row>
    <row r="234" spans="2:39" x14ac:dyDescent="0.2">
      <c r="B234" s="178" t="s">
        <v>496</v>
      </c>
      <c r="D234" s="49">
        <v>738888</v>
      </c>
      <c r="E234" s="147">
        <v>133.68484095163876</v>
      </c>
      <c r="G234" s="49">
        <v>733113.94940586446</v>
      </c>
      <c r="H234" s="147">
        <v>131.62329906717983</v>
      </c>
      <c r="J234" s="148">
        <f t="shared" si="40"/>
        <v>7.8760615574358095E-3</v>
      </c>
      <c r="K234" s="149">
        <f t="shared" si="40"/>
        <v>1.5662438938008449E-2</v>
      </c>
      <c r="L234" s="148">
        <f t="shared" si="41"/>
        <v>4.2351763300319867E-2</v>
      </c>
      <c r="M234" s="150">
        <f t="shared" si="42"/>
        <v>9.0547645222140982E-3</v>
      </c>
      <c r="N234" s="49">
        <v>770181.20968144678</v>
      </c>
      <c r="P234" s="148">
        <f t="shared" si="43"/>
        <v>4.2351763300319867E-2</v>
      </c>
      <c r="Q234" s="151">
        <v>3.436077743611099E-2</v>
      </c>
      <c r="R234" s="49">
        <v>770181.20968144678</v>
      </c>
      <c r="S234" s="148">
        <f t="shared" si="44"/>
        <v>4.2351763300319867E-2</v>
      </c>
      <c r="T234" s="151">
        <v>3.436077743611099E-2</v>
      </c>
      <c r="U234" s="49">
        <v>770181.20968144678</v>
      </c>
      <c r="W234" s="148">
        <f t="shared" si="45"/>
        <v>3.8366087432137208E-2</v>
      </c>
      <c r="X234" s="151">
        <v>3.0405656972200878E-2</v>
      </c>
      <c r="Y234" s="49">
        <v>767236.24161055696</v>
      </c>
      <c r="AA234" s="49">
        <v>763163.54816943163</v>
      </c>
      <c r="AB234" s="49">
        <v>767236.24161055696</v>
      </c>
      <c r="AC234" s="148">
        <f t="shared" si="46"/>
        <v>3.8366087432137208E-2</v>
      </c>
      <c r="AD234" s="151">
        <v>3.0405656972200878E-2</v>
      </c>
      <c r="AE234" s="49">
        <v>767236</v>
      </c>
      <c r="AF234" s="147">
        <v>137.74957298923135</v>
      </c>
      <c r="AG234" s="152">
        <f t="shared" si="47"/>
        <v>3.8365760440012497E-2</v>
      </c>
      <c r="AH234" s="152">
        <f t="shared" si="47"/>
        <v>3.0405332486897585E-2</v>
      </c>
      <c r="AJ234" s="49">
        <v>763163.54816943163</v>
      </c>
      <c r="AK234" s="147">
        <v>137.01840487318881</v>
      </c>
      <c r="AL234" s="152">
        <f t="shared" si="48"/>
        <v>5.3362766609290624E-3</v>
      </c>
      <c r="AM234" s="151">
        <f t="shared" si="48"/>
        <v>5.3362766609290624E-3</v>
      </c>
    </row>
    <row r="235" spans="2:39" x14ac:dyDescent="0.2">
      <c r="B235" s="178" t="s">
        <v>497</v>
      </c>
      <c r="D235" s="49">
        <v>763160</v>
      </c>
      <c r="E235" s="147">
        <v>133.50503089797039</v>
      </c>
      <c r="G235" s="49">
        <v>765366.8577189442</v>
      </c>
      <c r="H235" s="147">
        <v>133.14745355098628</v>
      </c>
      <c r="J235" s="148">
        <f t="shared" si="40"/>
        <v>-2.883398590737718E-3</v>
      </c>
      <c r="K235" s="149">
        <f t="shared" si="40"/>
        <v>2.6855740567894859E-3</v>
      </c>
      <c r="L235" s="148">
        <f t="shared" si="41"/>
        <v>4.015328201024948E-2</v>
      </c>
      <c r="M235" s="150">
        <f t="shared" si="42"/>
        <v>9.0547645222140982E-3</v>
      </c>
      <c r="N235" s="49">
        <v>793803.37869894202</v>
      </c>
      <c r="P235" s="148">
        <f t="shared" si="43"/>
        <v>4.015328201024948E-2</v>
      </c>
      <c r="Q235" s="151">
        <v>3.437621158395987E-2</v>
      </c>
      <c r="R235" s="49">
        <v>793803.37869894202</v>
      </c>
      <c r="S235" s="148">
        <f t="shared" si="44"/>
        <v>4.015328201024948E-2</v>
      </c>
      <c r="T235" s="151">
        <v>3.437621158395987E-2</v>
      </c>
      <c r="U235" s="49">
        <v>793803.37869894202</v>
      </c>
      <c r="W235" s="148">
        <f t="shared" si="45"/>
        <v>3.9669967046008336E-2</v>
      </c>
      <c r="X235" s="151">
        <v>3.3895580978490436E-2</v>
      </c>
      <c r="Y235" s="49">
        <v>793434.53205083171</v>
      </c>
      <c r="AA235" s="49">
        <v>796738.47054942604</v>
      </c>
      <c r="AB235" s="49">
        <v>793434.53205083171</v>
      </c>
      <c r="AC235" s="148">
        <f t="shared" si="46"/>
        <v>3.9669967046008336E-2</v>
      </c>
      <c r="AD235" s="151">
        <v>3.3895580978490436E-2</v>
      </c>
      <c r="AE235" s="49">
        <v>793433</v>
      </c>
      <c r="AF235" s="147">
        <v>138.02999495976846</v>
      </c>
      <c r="AG235" s="152">
        <f t="shared" si="47"/>
        <v>3.9667959536663355E-2</v>
      </c>
      <c r="AH235" s="152">
        <f t="shared" si="47"/>
        <v>3.3893584618966299E-2</v>
      </c>
      <c r="AJ235" s="49">
        <v>796738.47054942604</v>
      </c>
      <c r="AK235" s="147">
        <v>138.6050329066108</v>
      </c>
      <c r="AL235" s="152">
        <f t="shared" si="48"/>
        <v>-4.1487522839792623E-3</v>
      </c>
      <c r="AM235" s="151">
        <f t="shared" si="48"/>
        <v>-4.1487522839793733E-3</v>
      </c>
    </row>
    <row r="236" spans="2:39" x14ac:dyDescent="0.2">
      <c r="B236" s="178" t="s">
        <v>498</v>
      </c>
      <c r="D236" s="49">
        <v>638226</v>
      </c>
      <c r="E236" s="147">
        <v>134.27953532651824</v>
      </c>
      <c r="G236" s="49">
        <v>646707.26514344686</v>
      </c>
      <c r="H236" s="147">
        <v>135.21415745151899</v>
      </c>
      <c r="J236" s="148">
        <f t="shared" si="40"/>
        <v>-1.3114535123655346E-2</v>
      </c>
      <c r="K236" s="149">
        <f t="shared" si="40"/>
        <v>-6.9121617337729591E-3</v>
      </c>
      <c r="L236" s="148">
        <f t="shared" si="41"/>
        <v>4.0958171827208512E-2</v>
      </c>
      <c r="M236" s="150">
        <f t="shared" si="42"/>
        <v>9.0547645222140982E-3</v>
      </c>
      <c r="N236" s="49">
        <v>664366.57017259195</v>
      </c>
      <c r="P236" s="148">
        <f t="shared" si="43"/>
        <v>4.0958171827208512E-2</v>
      </c>
      <c r="Q236" s="151">
        <v>3.4456822182051594E-2</v>
      </c>
      <c r="R236" s="49">
        <v>664366.57017259195</v>
      </c>
      <c r="S236" s="148">
        <f t="shared" si="44"/>
        <v>4.0958171827208512E-2</v>
      </c>
      <c r="T236" s="151">
        <v>3.4456822182051594E-2</v>
      </c>
      <c r="U236" s="49">
        <v>664366.57017259195</v>
      </c>
      <c r="W236" s="148">
        <f t="shared" si="45"/>
        <v>4.0060041655382017E-2</v>
      </c>
      <c r="X236" s="151">
        <v>3.3564301321369339E-2</v>
      </c>
      <c r="Y236" s="49">
        <v>663793.36014554778</v>
      </c>
      <c r="AA236" s="49">
        <v>673215.14137577557</v>
      </c>
      <c r="AB236" s="49">
        <v>663793.36014554778</v>
      </c>
      <c r="AC236" s="148">
        <f t="shared" si="46"/>
        <v>4.0060041655382017E-2</v>
      </c>
      <c r="AD236" s="151">
        <v>3.3564301321369339E-2</v>
      </c>
      <c r="AE236" s="49">
        <v>663791</v>
      </c>
      <c r="AF236" s="147">
        <v>138.78604065008119</v>
      </c>
      <c r="AG236" s="152">
        <f t="shared" si="47"/>
        <v>4.0056343677631334E-2</v>
      </c>
      <c r="AH236" s="152">
        <f t="shared" si="47"/>
        <v>3.3560626439500085E-2</v>
      </c>
      <c r="AJ236" s="49">
        <v>673215.14137577557</v>
      </c>
      <c r="AK236" s="147">
        <v>140.75644890820837</v>
      </c>
      <c r="AL236" s="152">
        <f t="shared" si="48"/>
        <v>-1.3998706797527571E-2</v>
      </c>
      <c r="AM236" s="151">
        <f t="shared" si="48"/>
        <v>-1.3998706797527571E-2</v>
      </c>
    </row>
    <row r="237" spans="2:39" x14ac:dyDescent="0.2">
      <c r="B237" s="178" t="s">
        <v>499</v>
      </c>
      <c r="D237" s="49">
        <v>774352</v>
      </c>
      <c r="E237" s="147">
        <v>138.18279509682591</v>
      </c>
      <c r="G237" s="49">
        <v>784380.14040683291</v>
      </c>
      <c r="H237" s="147">
        <v>138.95356322414131</v>
      </c>
      <c r="J237" s="148">
        <f t="shared" si="40"/>
        <v>-1.2784796414697097E-2</v>
      </c>
      <c r="K237" s="149">
        <f t="shared" si="40"/>
        <v>-5.5469475516226607E-3</v>
      </c>
      <c r="L237" s="148">
        <f t="shared" si="41"/>
        <v>4.2047925000792352E-2</v>
      </c>
      <c r="M237" s="150">
        <f t="shared" si="42"/>
        <v>9.0547645222140982E-3</v>
      </c>
      <c r="N237" s="49">
        <v>806911.89482021355</v>
      </c>
      <c r="P237" s="148">
        <f t="shared" si="43"/>
        <v>4.2047925000792352E-2</v>
      </c>
      <c r="Q237" s="151">
        <v>3.4463670147667935E-2</v>
      </c>
      <c r="R237" s="49">
        <v>806911.89482021355</v>
      </c>
      <c r="S237" s="148">
        <f t="shared" si="44"/>
        <v>4.2047925000792352E-2</v>
      </c>
      <c r="T237" s="151">
        <v>3.4463670147667935E-2</v>
      </c>
      <c r="U237" s="49">
        <v>806911.89482021355</v>
      </c>
      <c r="W237" s="148">
        <f t="shared" si="45"/>
        <v>4.0173413728320062E-2</v>
      </c>
      <c r="X237" s="151">
        <v>3.2602801982076102E-2</v>
      </c>
      <c r="Y237" s="49">
        <v>805460.36326735211</v>
      </c>
      <c r="AA237" s="49">
        <v>816531.08845036395</v>
      </c>
      <c r="AB237" s="49">
        <v>805460.36326735211</v>
      </c>
      <c r="AC237" s="148">
        <f t="shared" si="46"/>
        <v>4.0173413728320062E-2</v>
      </c>
      <c r="AD237" s="151">
        <v>3.2602801982076102E-2</v>
      </c>
      <c r="AE237" s="49">
        <v>805462</v>
      </c>
      <c r="AF237" s="147">
        <v>142.68823135118265</v>
      </c>
      <c r="AG237" s="152">
        <f t="shared" si="47"/>
        <v>4.0175527408723655E-2</v>
      </c>
      <c r="AH237" s="152">
        <f t="shared" si="47"/>
        <v>3.2604900278647042E-2</v>
      </c>
      <c r="AJ237" s="49">
        <v>816531.08845036395</v>
      </c>
      <c r="AK237" s="147">
        <v>144.64912913860431</v>
      </c>
      <c r="AL237" s="152">
        <f t="shared" si="48"/>
        <v>-1.3556236384546172E-2</v>
      </c>
      <c r="AM237" s="151">
        <f t="shared" si="48"/>
        <v>-1.3556236384546172E-2</v>
      </c>
    </row>
    <row r="238" spans="2:39" x14ac:dyDescent="0.2">
      <c r="B238" s="178" t="s">
        <v>500</v>
      </c>
      <c r="D238" s="49">
        <v>914674</v>
      </c>
      <c r="E238" s="147">
        <v>138.05252009727897</v>
      </c>
      <c r="G238" s="49">
        <v>929112.24394090404</v>
      </c>
      <c r="H238" s="147">
        <v>139.38859288213754</v>
      </c>
      <c r="J238" s="148">
        <f t="shared" si="40"/>
        <v>-1.5539827437493492E-2</v>
      </c>
      <c r="K238" s="149">
        <f t="shared" si="40"/>
        <v>-9.585237624059495E-3</v>
      </c>
      <c r="L238" s="148">
        <f t="shared" si="41"/>
        <v>4.0705217448247177E-2</v>
      </c>
      <c r="M238" s="150">
        <f t="shared" si="42"/>
        <v>9.0547645222140982E-3</v>
      </c>
      <c r="N238" s="49">
        <v>951906.00406425796</v>
      </c>
      <c r="P238" s="148">
        <f t="shared" si="43"/>
        <v>4.0705217448247177E-2</v>
      </c>
      <c r="Q238" s="151">
        <v>3.4448270437745343E-2</v>
      </c>
      <c r="R238" s="49">
        <v>951906.00406425796</v>
      </c>
      <c r="S238" s="148">
        <f t="shared" si="44"/>
        <v>4.0705217448247177E-2</v>
      </c>
      <c r="T238" s="151">
        <v>3.4448270437745343E-2</v>
      </c>
      <c r="U238" s="49">
        <v>951906.00406425796</v>
      </c>
      <c r="W238" s="148">
        <f t="shared" si="45"/>
        <v>3.8822637440565799E-2</v>
      </c>
      <c r="X238" s="151">
        <v>3.2577008912141103E-2</v>
      </c>
      <c r="Y238" s="49">
        <v>950184.05707831215</v>
      </c>
      <c r="AA238" s="49">
        <v>967195.61441744235</v>
      </c>
      <c r="AB238" s="49">
        <v>950184.05707831215</v>
      </c>
      <c r="AC238" s="148">
        <f t="shared" si="46"/>
        <v>3.8822637440565799E-2</v>
      </c>
      <c r="AD238" s="151">
        <v>3.2577008912141103E-2</v>
      </c>
      <c r="AE238" s="49">
        <v>950184</v>
      </c>
      <c r="AF238" s="147">
        <v>142.54984971174818</v>
      </c>
      <c r="AG238" s="152">
        <f t="shared" si="47"/>
        <v>3.882257503766362E-2</v>
      </c>
      <c r="AH238" s="152">
        <f t="shared" si="47"/>
        <v>3.2576946884418811E-2</v>
      </c>
      <c r="AJ238" s="49">
        <v>967195.61441744235</v>
      </c>
      <c r="AK238" s="147">
        <v>145.10199022196579</v>
      </c>
      <c r="AL238" s="152">
        <f t="shared" si="48"/>
        <v>-1.7588597553441887E-2</v>
      </c>
      <c r="AM238" s="151">
        <f t="shared" si="48"/>
        <v>-1.7588597553441887E-2</v>
      </c>
    </row>
    <row r="239" spans="2:39" x14ac:dyDescent="0.2">
      <c r="B239" s="178" t="s">
        <v>501</v>
      </c>
      <c r="D239" s="49">
        <v>818953</v>
      </c>
      <c r="E239" s="147">
        <v>144.38738036327985</v>
      </c>
      <c r="G239" s="49">
        <v>829045.10723709431</v>
      </c>
      <c r="H239" s="147">
        <v>145.17878692451831</v>
      </c>
      <c r="J239" s="148">
        <f t="shared" si="40"/>
        <v>-1.2173170252132159E-2</v>
      </c>
      <c r="K239" s="149">
        <f t="shared" si="40"/>
        <v>-5.4512548148644147E-3</v>
      </c>
      <c r="L239" s="148">
        <f t="shared" si="41"/>
        <v>4.1494385533083378E-2</v>
      </c>
      <c r="M239" s="150">
        <f t="shared" si="42"/>
        <v>9.0547645222140982E-3</v>
      </c>
      <c r="N239" s="49">
        <v>852934.95151547517</v>
      </c>
      <c r="P239" s="148">
        <f t="shared" si="43"/>
        <v>4.1494385533083378E-2</v>
      </c>
      <c r="Q239" s="151">
        <v>3.4455175819295913E-2</v>
      </c>
      <c r="R239" s="49">
        <v>852934.95151547517</v>
      </c>
      <c r="S239" s="148">
        <f t="shared" si="44"/>
        <v>4.1494385533083378E-2</v>
      </c>
      <c r="T239" s="151">
        <v>3.4455175819295913E-2</v>
      </c>
      <c r="U239" s="49">
        <v>852934.95151547517</v>
      </c>
      <c r="W239" s="148">
        <f t="shared" si="45"/>
        <v>3.9852200055115805E-2</v>
      </c>
      <c r="X239" s="151">
        <v>3.2824089477462959E-2</v>
      </c>
      <c r="Y239" s="49">
        <v>851590.07879173721</v>
      </c>
      <c r="AA239" s="49">
        <v>863026.82706327259</v>
      </c>
      <c r="AB239" s="49">
        <v>851590.07879173721</v>
      </c>
      <c r="AC239" s="148">
        <f t="shared" si="46"/>
        <v>3.9852200055115805E-2</v>
      </c>
      <c r="AD239" s="151">
        <v>3.2824089477462959E-2</v>
      </c>
      <c r="AE239" s="49">
        <v>851591</v>
      </c>
      <c r="AF239" s="147">
        <v>149.12692597373999</v>
      </c>
      <c r="AG239" s="152">
        <f t="shared" si="47"/>
        <v>3.9853324916081956E-2</v>
      </c>
      <c r="AH239" s="152">
        <f t="shared" si="47"/>
        <v>3.2825206735764612E-2</v>
      </c>
      <c r="AJ239" s="49">
        <v>863026.82706327259</v>
      </c>
      <c r="AK239" s="147">
        <v>151.1295184575886</v>
      </c>
      <c r="AL239" s="152">
        <f t="shared" si="48"/>
        <v>-1.3250836132390753E-2</v>
      </c>
      <c r="AM239" s="151">
        <f t="shared" si="48"/>
        <v>-1.3250836132390642E-2</v>
      </c>
    </row>
    <row r="240" spans="2:39" x14ac:dyDescent="0.2">
      <c r="B240" s="178" t="s">
        <v>502</v>
      </c>
      <c r="D240" s="49">
        <v>917130</v>
      </c>
      <c r="E240" s="147">
        <v>146.31042059759062</v>
      </c>
      <c r="G240" s="49">
        <v>941660.09500095027</v>
      </c>
      <c r="H240" s="147">
        <v>149.3593448549712</v>
      </c>
      <c r="J240" s="148">
        <f t="shared" si="40"/>
        <v>-2.6049840203672958E-2</v>
      </c>
      <c r="K240" s="149">
        <f t="shared" si="40"/>
        <v>-2.0413347824611128E-2</v>
      </c>
      <c r="L240" s="148">
        <f t="shared" si="41"/>
        <v>4.0431301287683796E-2</v>
      </c>
      <c r="M240" s="150">
        <f t="shared" si="42"/>
        <v>9.0547645222140982E-3</v>
      </c>
      <c r="N240" s="49">
        <v>954210.75934997352</v>
      </c>
      <c r="P240" s="148">
        <f t="shared" si="43"/>
        <v>4.0431301287683796E-2</v>
      </c>
      <c r="Q240" s="151">
        <v>3.4444711854659138E-2</v>
      </c>
      <c r="R240" s="49">
        <v>954210.75934997352</v>
      </c>
      <c r="S240" s="148">
        <f t="shared" si="44"/>
        <v>4.0431301287683796E-2</v>
      </c>
      <c r="T240" s="151">
        <v>3.4444711854659138E-2</v>
      </c>
      <c r="U240" s="49">
        <v>954210.75934997352</v>
      </c>
      <c r="W240" s="148">
        <f t="shared" si="45"/>
        <v>3.9569724087356484E-2</v>
      </c>
      <c r="X240" s="151">
        <v>3.3588092126254132E-2</v>
      </c>
      <c r="Y240" s="49">
        <v>953420.58105223731</v>
      </c>
      <c r="AA240" s="49">
        <v>980257.78919211042</v>
      </c>
      <c r="AB240" s="49">
        <v>953420.58105223731</v>
      </c>
      <c r="AC240" s="148">
        <f t="shared" si="46"/>
        <v>3.9569724087356484E-2</v>
      </c>
      <c r="AD240" s="151">
        <v>3.3588092126254132E-2</v>
      </c>
      <c r="AE240" s="49">
        <v>953423</v>
      </c>
      <c r="AF240" s="147">
        <v>151.22509215973255</v>
      </c>
      <c r="AG240" s="152">
        <f t="shared" si="47"/>
        <v>3.9572361606315276E-2</v>
      </c>
      <c r="AH240" s="152">
        <f t="shared" si="47"/>
        <v>3.3590714469061256E-2</v>
      </c>
      <c r="AJ240" s="49">
        <v>980257.78919211042</v>
      </c>
      <c r="AK240" s="147">
        <v>155.48143322625171</v>
      </c>
      <c r="AL240" s="152">
        <f t="shared" si="48"/>
        <v>-2.7375236889702892E-2</v>
      </c>
      <c r="AM240" s="151">
        <f t="shared" si="48"/>
        <v>-2.7375236889702892E-2</v>
      </c>
    </row>
    <row r="241" spans="2:39" x14ac:dyDescent="0.2">
      <c r="B241" s="178"/>
      <c r="D241" s="1"/>
      <c r="G241" s="1"/>
      <c r="N241" s="1"/>
      <c r="P241" s="47"/>
      <c r="R241" s="1"/>
      <c r="T241" s="46"/>
      <c r="U241" s="1"/>
      <c r="W241" s="47"/>
      <c r="X241" s="46"/>
      <c r="Y241" s="1"/>
      <c r="AA241" s="1"/>
      <c r="AB241" s="1"/>
      <c r="AC241" s="47"/>
      <c r="AD241" s="46"/>
      <c r="AE241" s="1"/>
      <c r="AF241" s="68"/>
      <c r="AJ241" s="1"/>
      <c r="AK241" s="68"/>
    </row>
    <row r="242" spans="2:39" x14ac:dyDescent="0.2">
      <c r="B242" s="178" t="s">
        <v>12</v>
      </c>
      <c r="D242" s="153">
        <f>SUM(D231:D240)</f>
        <v>7999732</v>
      </c>
      <c r="E242" s="154">
        <v>135.59136696503603</v>
      </c>
      <c r="G242" s="153">
        <f>SUM(G231:G240)</f>
        <v>8072900</v>
      </c>
      <c r="H242" s="154">
        <v>135.90205732386201</v>
      </c>
      <c r="J242" s="148">
        <f>D242/G242-1</f>
        <v>-9.0634096792974184E-3</v>
      </c>
      <c r="K242" s="149">
        <f>E242/H242-1</f>
        <v>-2.2861343304434456E-3</v>
      </c>
      <c r="L242" s="148">
        <f>N242/$D242-1</f>
        <v>4.149901749423468E-2</v>
      </c>
      <c r="M242" s="150">
        <f>M$219</f>
        <v>9.0547645222140982E-3</v>
      </c>
      <c r="N242" s="153">
        <f>SUM(N231:N240)</f>
        <v>8331713.0182171883</v>
      </c>
      <c r="P242" s="148">
        <f>R242/$D242-1</f>
        <v>4.149901749423468E-2</v>
      </c>
      <c r="Q242" s="151">
        <v>3.4424318164099299E-2</v>
      </c>
      <c r="R242" s="153">
        <f>SUM(R231:R240)</f>
        <v>8331713.0182171883</v>
      </c>
      <c r="S242" s="148">
        <f>U242/$D242-1</f>
        <v>4.149901749423468E-2</v>
      </c>
      <c r="T242" s="151">
        <v>3.4424318164099299E-2</v>
      </c>
      <c r="U242" s="153">
        <f>SUM(U231:U240)</f>
        <v>8331713.0182171883</v>
      </c>
      <c r="W242" s="148">
        <f>Y242/$D242-1</f>
        <v>3.9984679407012891E-2</v>
      </c>
      <c r="X242" s="151">
        <v>3.2920266679621557E-2</v>
      </c>
      <c r="Y242" s="153">
        <f>SUM(Y231:Y240)</f>
        <v>8319598.7193620214</v>
      </c>
      <c r="AA242" s="153">
        <f>SUM(AA231:AA240)</f>
        <v>8403800.0000000019</v>
      </c>
      <c r="AB242" s="153">
        <f>SUM(AB231:AB240)</f>
        <v>8319598.7193620214</v>
      </c>
      <c r="AC242" s="148">
        <f>AB242/$D242-1</f>
        <v>3.9984679407012891E-2</v>
      </c>
      <c r="AD242" s="151">
        <v>3.2920266679621557E-2</v>
      </c>
      <c r="AE242" s="153">
        <f>SUM(AE231:AE240)</f>
        <v>8319600</v>
      </c>
      <c r="AF242" s="154">
        <v>140.05509248369265</v>
      </c>
      <c r="AG242" s="152">
        <f t="shared" ref="AG242:AH242" si="49">AE242/D242 - 1</f>
        <v>3.9984839492122948E-2</v>
      </c>
      <c r="AH242" s="152">
        <f t="shared" si="49"/>
        <v>3.2920425677304799E-2</v>
      </c>
      <c r="AJ242" s="153">
        <f>SUM(AJ231:AJ240)</f>
        <v>8403800.0000000019</v>
      </c>
      <c r="AK242" s="154">
        <v>141.47254510005968</v>
      </c>
      <c r="AL242" s="152">
        <f t="shared" ref="AL242:AM242" si="50">AE242/AJ242-1</f>
        <v>-1.0019276993741166E-2</v>
      </c>
      <c r="AM242" s="151">
        <f t="shared" si="50"/>
        <v>-1.0019276993741055E-2</v>
      </c>
    </row>
    <row r="243" spans="2:39" x14ac:dyDescent="0.2">
      <c r="B243" s="178"/>
      <c r="D243" s="1"/>
      <c r="G243" s="1"/>
      <c r="N243" s="1"/>
      <c r="P243" s="47"/>
      <c r="R243" s="1"/>
      <c r="T243" s="46"/>
      <c r="U243" s="1"/>
      <c r="W243" s="47"/>
      <c r="X243" s="46"/>
      <c r="Y243" s="1"/>
      <c r="AA243" s="1"/>
      <c r="AB243" s="1"/>
      <c r="AC243" s="47"/>
      <c r="AD243" s="46"/>
      <c r="AE243" s="1"/>
      <c r="AF243" s="68"/>
      <c r="AJ243" s="1"/>
      <c r="AK243" s="68"/>
    </row>
    <row r="244" spans="2:39" x14ac:dyDescent="0.2">
      <c r="B244" s="195" t="s">
        <v>503</v>
      </c>
      <c r="D244" s="1"/>
      <c r="G244" s="1"/>
      <c r="N244" s="1"/>
      <c r="P244" s="47"/>
      <c r="R244" s="1"/>
      <c r="T244" s="46"/>
      <c r="U244" s="1"/>
      <c r="W244" s="47"/>
      <c r="X244" s="46"/>
      <c r="Y244" s="1"/>
      <c r="AA244" s="1"/>
      <c r="AB244" s="1"/>
      <c r="AC244" s="47"/>
      <c r="AD244" s="46"/>
      <c r="AE244" s="1"/>
      <c r="AF244" s="68"/>
      <c r="AJ244" s="1"/>
      <c r="AK244" s="68"/>
    </row>
    <row r="245" spans="2:39" x14ac:dyDescent="0.2">
      <c r="B245" s="178" t="s">
        <v>504</v>
      </c>
      <c r="D245" s="49">
        <v>848695</v>
      </c>
      <c r="E245" s="147">
        <v>139.51865891819497</v>
      </c>
      <c r="G245" s="49">
        <v>887822.27336150757</v>
      </c>
      <c r="H245" s="147">
        <v>144.46530728193133</v>
      </c>
      <c r="J245" s="148">
        <f t="shared" ref="J245:K254" si="51">D245/G245-1</f>
        <v>-4.4071065274542298E-2</v>
      </c>
      <c r="K245" s="149">
        <f t="shared" si="51"/>
        <v>-3.4241081521965144E-2</v>
      </c>
      <c r="L245" s="148">
        <f t="shared" ref="L245:L254" si="52">N245/$D245-1</f>
        <v>4.5181495314894349E-2</v>
      </c>
      <c r="M245" s="150">
        <f t="shared" ref="M245:M254" si="53">M$219</f>
        <v>9.0547645222140982E-3</v>
      </c>
      <c r="N245" s="49">
        <v>887040.30916627427</v>
      </c>
      <c r="P245" s="148">
        <f t="shared" ref="P245:P254" si="54">R245/$D245-1</f>
        <v>4.5181495314894349E-2</v>
      </c>
      <c r="Q245" s="151">
        <v>3.454310832113916E-2</v>
      </c>
      <c r="R245" s="49">
        <v>887040.30916627427</v>
      </c>
      <c r="S245" s="148">
        <f t="shared" ref="S245:S254" si="55">U245/$D245-1</f>
        <v>4.5181495314894349E-2</v>
      </c>
      <c r="T245" s="151">
        <v>3.454310832113916E-2</v>
      </c>
      <c r="U245" s="49">
        <v>887040.30916627427</v>
      </c>
      <c r="W245" s="148">
        <f t="shared" ref="W245:W254" si="56">Y245/$D245-1</f>
        <v>4.5181495314894349E-2</v>
      </c>
      <c r="X245" s="151">
        <v>3.454310832113916E-2</v>
      </c>
      <c r="Y245" s="49">
        <v>887040.30916627427</v>
      </c>
      <c r="AA245" s="49">
        <v>924213.20973571308</v>
      </c>
      <c r="AB245" s="49">
        <v>887040.30916627427</v>
      </c>
      <c r="AC245" s="148">
        <f t="shared" ref="AC245:AC254" si="57">AB245/$D245-1</f>
        <v>4.5181495314894349E-2</v>
      </c>
      <c r="AD245" s="151">
        <v>3.454310832113916E-2</v>
      </c>
      <c r="AE245" s="49">
        <v>887039</v>
      </c>
      <c r="AF245" s="147">
        <v>144.33785404016089</v>
      </c>
      <c r="AG245" s="152">
        <f t="shared" ref="AG245:AH254" si="58">AE245/D245 - 1</f>
        <v>4.5179952750988184E-2</v>
      </c>
      <c r="AH245" s="152">
        <f t="shared" si="58"/>
        <v>3.4541581458230608E-2</v>
      </c>
      <c r="AJ245" s="49">
        <v>924213.20973571308</v>
      </c>
      <c r="AK245" s="147">
        <v>150.38679400660169</v>
      </c>
      <c r="AL245" s="152">
        <f t="shared" ref="AL245:AM254" si="59">AE245/AJ245-1</f>
        <v>-4.0222547507564155E-2</v>
      </c>
      <c r="AM245" s="151">
        <f t="shared" si="59"/>
        <v>-4.0222547507564155E-2</v>
      </c>
    </row>
    <row r="246" spans="2:39" x14ac:dyDescent="0.2">
      <c r="B246" s="178" t="s">
        <v>505</v>
      </c>
      <c r="D246" s="49">
        <v>891666</v>
      </c>
      <c r="E246" s="147">
        <v>133.91884219920871</v>
      </c>
      <c r="G246" s="49">
        <v>923749.9726140874</v>
      </c>
      <c r="H246" s="147">
        <v>137.45742692845357</v>
      </c>
      <c r="J246" s="148">
        <f t="shared" si="51"/>
        <v>-3.4732312384588293E-2</v>
      </c>
      <c r="K246" s="149">
        <f t="shared" si="51"/>
        <v>-2.5743132316063844E-2</v>
      </c>
      <c r="L246" s="148">
        <f t="shared" si="52"/>
        <v>4.394903978643061E-2</v>
      </c>
      <c r="M246" s="150">
        <f t="shared" si="53"/>
        <v>9.0547645222140982E-3</v>
      </c>
      <c r="N246" s="49">
        <v>930853.86451020744</v>
      </c>
      <c r="P246" s="148">
        <f t="shared" si="54"/>
        <v>4.394903978643061E-2</v>
      </c>
      <c r="Q246" s="151">
        <v>3.4316830651161867E-2</v>
      </c>
      <c r="R246" s="49">
        <v>930853.86451020744</v>
      </c>
      <c r="S246" s="148">
        <f t="shared" si="55"/>
        <v>4.394903978643061E-2</v>
      </c>
      <c r="T246" s="151">
        <v>3.4316830651161867E-2</v>
      </c>
      <c r="U246" s="49">
        <v>930853.86451020744</v>
      </c>
      <c r="W246" s="148">
        <f t="shared" si="56"/>
        <v>4.394903978643061E-2</v>
      </c>
      <c r="X246" s="151">
        <v>3.4316830651161867E-2</v>
      </c>
      <c r="Y246" s="49">
        <v>930853.86451020744</v>
      </c>
      <c r="AA246" s="49">
        <v>961613.54901637172</v>
      </c>
      <c r="AB246" s="49">
        <v>930853.86451020744</v>
      </c>
      <c r="AC246" s="148">
        <f t="shared" si="57"/>
        <v>4.394903978643061E-2</v>
      </c>
      <c r="AD246" s="151">
        <v>3.4316830651161867E-2</v>
      </c>
      <c r="AE246" s="49">
        <v>930856</v>
      </c>
      <c r="AF246" s="147">
        <v>138.51483019677144</v>
      </c>
      <c r="AG246" s="152">
        <f t="shared" si="58"/>
        <v>4.3951434730044703E-2</v>
      </c>
      <c r="AH246" s="152">
        <f t="shared" si="58"/>
        <v>3.4319203497339412E-2</v>
      </c>
      <c r="AJ246" s="49">
        <v>961613.54901637172</v>
      </c>
      <c r="AK246" s="147">
        <v>143.09166773047332</v>
      </c>
      <c r="AL246" s="152">
        <f t="shared" si="59"/>
        <v>-3.1985353209543876E-2</v>
      </c>
      <c r="AM246" s="151">
        <f t="shared" si="59"/>
        <v>-3.1985353209543876E-2</v>
      </c>
    </row>
    <row r="247" spans="2:39" x14ac:dyDescent="0.2">
      <c r="B247" s="178" t="s">
        <v>506</v>
      </c>
      <c r="D247" s="49">
        <v>822740</v>
      </c>
      <c r="E247" s="147">
        <v>139.35369395527383</v>
      </c>
      <c r="G247" s="49">
        <v>839054.56144456787</v>
      </c>
      <c r="H247" s="147">
        <v>141.18126257890989</v>
      </c>
      <c r="J247" s="148">
        <f t="shared" si="51"/>
        <v>-1.9443981588610493E-2</v>
      </c>
      <c r="K247" s="149">
        <f t="shared" si="51"/>
        <v>-1.2944838360647082E-2</v>
      </c>
      <c r="L247" s="148">
        <f t="shared" si="52"/>
        <v>4.1152260599677914E-2</v>
      </c>
      <c r="M247" s="150">
        <f t="shared" si="53"/>
        <v>9.0547645222140982E-3</v>
      </c>
      <c r="N247" s="49">
        <v>856597.61088577902</v>
      </c>
      <c r="P247" s="148">
        <f t="shared" si="54"/>
        <v>4.1152260599677914E-2</v>
      </c>
      <c r="Q247" s="151">
        <v>3.4296921681722381E-2</v>
      </c>
      <c r="R247" s="49">
        <v>856597.61088577902</v>
      </c>
      <c r="S247" s="148">
        <f t="shared" si="55"/>
        <v>4.1152260599677914E-2</v>
      </c>
      <c r="T247" s="151">
        <v>3.4296921681722381E-2</v>
      </c>
      <c r="U247" s="49">
        <v>856597.61088577902</v>
      </c>
      <c r="W247" s="148">
        <f t="shared" si="56"/>
        <v>3.9832868328683491E-2</v>
      </c>
      <c r="X247" s="151">
        <v>3.29862167867494E-2</v>
      </c>
      <c r="Y247" s="49">
        <v>855512.094088741</v>
      </c>
      <c r="AA247" s="49">
        <v>873446.5586676239</v>
      </c>
      <c r="AB247" s="49">
        <v>855512.094088741</v>
      </c>
      <c r="AC247" s="148">
        <f t="shared" si="57"/>
        <v>3.9832868328683491E-2</v>
      </c>
      <c r="AD247" s="151">
        <v>3.29862167867494E-2</v>
      </c>
      <c r="AE247" s="49">
        <v>855514</v>
      </c>
      <c r="AF247" s="147">
        <v>143.95076580715664</v>
      </c>
      <c r="AG247" s="152">
        <f t="shared" si="58"/>
        <v>3.9835184870068208E-2</v>
      </c>
      <c r="AH247" s="152">
        <f t="shared" si="58"/>
        <v>3.2988518075152573E-2</v>
      </c>
      <c r="AJ247" s="49">
        <v>873446.5586676239</v>
      </c>
      <c r="AK247" s="147">
        <v>146.96813963515504</v>
      </c>
      <c r="AL247" s="152">
        <f t="shared" si="59"/>
        <v>-2.0530802359538303E-2</v>
      </c>
      <c r="AM247" s="151">
        <f t="shared" si="59"/>
        <v>-2.0530802359538303E-2</v>
      </c>
    </row>
    <row r="248" spans="2:39" x14ac:dyDescent="0.2">
      <c r="B248" s="178" t="s">
        <v>507</v>
      </c>
      <c r="D248" s="49">
        <v>1036755</v>
      </c>
      <c r="E248" s="147">
        <v>131.82972426229077</v>
      </c>
      <c r="G248" s="49">
        <v>1050394.8484193829</v>
      </c>
      <c r="H248" s="147">
        <v>132.66970346094618</v>
      </c>
      <c r="J248" s="148">
        <f t="shared" si="51"/>
        <v>-1.2985448700465363E-2</v>
      </c>
      <c r="K248" s="149">
        <f t="shared" si="51"/>
        <v>-6.3313565700603425E-3</v>
      </c>
      <c r="L248" s="148">
        <f t="shared" si="52"/>
        <v>4.1396897071209304E-2</v>
      </c>
      <c r="M248" s="150">
        <f t="shared" si="53"/>
        <v>9.0547645222140982E-3</v>
      </c>
      <c r="N248" s="49">
        <v>1079673.4400230616</v>
      </c>
      <c r="P248" s="148">
        <f t="shared" si="54"/>
        <v>4.1396897071209304E-2</v>
      </c>
      <c r="Q248" s="151">
        <v>3.4423193167752553E-2</v>
      </c>
      <c r="R248" s="49">
        <v>1079673.4400230616</v>
      </c>
      <c r="S248" s="148">
        <f t="shared" si="55"/>
        <v>4.1396897071209304E-2</v>
      </c>
      <c r="T248" s="151">
        <v>3.4423193167752553E-2</v>
      </c>
      <c r="U248" s="49">
        <v>1079673.4400230616</v>
      </c>
      <c r="W248" s="148">
        <f t="shared" si="56"/>
        <v>4.1035858056592822E-2</v>
      </c>
      <c r="X248" s="151">
        <v>3.4064571847285841E-2</v>
      </c>
      <c r="Y248" s="49">
        <v>1079299.1310194628</v>
      </c>
      <c r="AA248" s="49">
        <v>1093449.4700970917</v>
      </c>
      <c r="AB248" s="49">
        <v>1079299.1310194628</v>
      </c>
      <c r="AC248" s="148">
        <f t="shared" si="57"/>
        <v>4.1035858056592822E-2</v>
      </c>
      <c r="AD248" s="151">
        <v>3.4064571847285841E-2</v>
      </c>
      <c r="AE248" s="49">
        <v>1079299</v>
      </c>
      <c r="AF248" s="147">
        <v>136.32043082767032</v>
      </c>
      <c r="AG248" s="152">
        <f t="shared" si="58"/>
        <v>4.1035731682027121E-2</v>
      </c>
      <c r="AH248" s="152">
        <f t="shared" si="58"/>
        <v>3.4064446318986086E-2</v>
      </c>
      <c r="AJ248" s="49">
        <v>1093449.4700970917</v>
      </c>
      <c r="AK248" s="147">
        <v>138.10770032393557</v>
      </c>
      <c r="AL248" s="152">
        <f t="shared" si="59"/>
        <v>-1.2941128496623877E-2</v>
      </c>
      <c r="AM248" s="151">
        <f t="shared" si="59"/>
        <v>-1.2941128496623766E-2</v>
      </c>
    </row>
    <row r="249" spans="2:39" x14ac:dyDescent="0.2">
      <c r="B249" s="178" t="s">
        <v>508</v>
      </c>
      <c r="D249" s="49">
        <v>717356</v>
      </c>
      <c r="E249" s="147">
        <v>132.19944972676913</v>
      </c>
      <c r="G249" s="49">
        <v>729833.69543968048</v>
      </c>
      <c r="H249" s="147">
        <v>133.53665023580689</v>
      </c>
      <c r="J249" s="148">
        <f t="shared" si="51"/>
        <v>-1.7096628338272857E-2</v>
      </c>
      <c r="K249" s="149">
        <f t="shared" si="51"/>
        <v>-1.0013734107276573E-2</v>
      </c>
      <c r="L249" s="148">
        <f t="shared" si="52"/>
        <v>4.182132075542544E-2</v>
      </c>
      <c r="M249" s="150">
        <f t="shared" si="53"/>
        <v>9.0547645222140982E-3</v>
      </c>
      <c r="N249" s="49">
        <v>747356.77537182905</v>
      </c>
      <c r="P249" s="148">
        <f t="shared" si="54"/>
        <v>4.182132075542544E-2</v>
      </c>
      <c r="Q249" s="151">
        <v>3.4367570661373747E-2</v>
      </c>
      <c r="R249" s="49">
        <v>747356.77537182905</v>
      </c>
      <c r="S249" s="148">
        <f t="shared" si="55"/>
        <v>4.182132075542544E-2</v>
      </c>
      <c r="T249" s="151">
        <v>3.4367570661373747E-2</v>
      </c>
      <c r="U249" s="49">
        <v>747356.77537182905</v>
      </c>
      <c r="W249" s="148">
        <f t="shared" si="56"/>
        <v>4.182132075542544E-2</v>
      </c>
      <c r="X249" s="151">
        <v>3.4367570661373747E-2</v>
      </c>
      <c r="Y249" s="49">
        <v>747356.77537182905</v>
      </c>
      <c r="AA249" s="49">
        <v>759748.83991328871</v>
      </c>
      <c r="AB249" s="49">
        <v>747356.77537182905</v>
      </c>
      <c r="AC249" s="148">
        <f t="shared" si="57"/>
        <v>4.182132075542544E-2</v>
      </c>
      <c r="AD249" s="151">
        <v>3.4367570661373747E-2</v>
      </c>
      <c r="AE249" s="49">
        <v>747355</v>
      </c>
      <c r="AF249" s="147">
        <v>136.74249881934878</v>
      </c>
      <c r="AG249" s="152">
        <f t="shared" si="58"/>
        <v>4.1818845872899857E-2</v>
      </c>
      <c r="AH249" s="152">
        <f t="shared" si="58"/>
        <v>3.4365113485489207E-2</v>
      </c>
      <c r="AJ249" s="49">
        <v>759748.83991328871</v>
      </c>
      <c r="AK249" s="147">
        <v>139.01018236961616</v>
      </c>
      <c r="AL249" s="152">
        <f t="shared" si="59"/>
        <v>-1.6313075140336197E-2</v>
      </c>
      <c r="AM249" s="151">
        <f t="shared" si="59"/>
        <v>-1.6313075140336086E-2</v>
      </c>
    </row>
    <row r="250" spans="2:39" x14ac:dyDescent="0.2">
      <c r="B250" s="178" t="s">
        <v>509</v>
      </c>
      <c r="D250" s="49">
        <v>708053</v>
      </c>
      <c r="E250" s="147">
        <v>135.15730147794551</v>
      </c>
      <c r="G250" s="49">
        <v>703706.64844597026</v>
      </c>
      <c r="H250" s="147">
        <v>133.55890699445726</v>
      </c>
      <c r="J250" s="148">
        <f t="shared" si="51"/>
        <v>6.1763684677813568E-3</v>
      </c>
      <c r="K250" s="149">
        <f t="shared" si="51"/>
        <v>1.1967711622217658E-2</v>
      </c>
      <c r="L250" s="148">
        <f t="shared" si="52"/>
        <v>4.036870316387664E-2</v>
      </c>
      <c r="M250" s="150">
        <f t="shared" si="53"/>
        <v>9.0547645222140982E-3</v>
      </c>
      <c r="N250" s="49">
        <v>736636.18138129241</v>
      </c>
      <c r="P250" s="148">
        <f t="shared" si="54"/>
        <v>4.036870316387664E-2</v>
      </c>
      <c r="Q250" s="151">
        <v>3.4414825290145501E-2</v>
      </c>
      <c r="R250" s="49">
        <v>736636.18138129241</v>
      </c>
      <c r="S250" s="148">
        <f t="shared" si="55"/>
        <v>4.036870316387664E-2</v>
      </c>
      <c r="T250" s="151">
        <v>3.4414825290145501E-2</v>
      </c>
      <c r="U250" s="49">
        <v>736636.18138129241</v>
      </c>
      <c r="W250" s="148">
        <f t="shared" si="56"/>
        <v>3.7948058689466047E-2</v>
      </c>
      <c r="X250" s="151">
        <v>3.2008033809901804E-2</v>
      </c>
      <c r="Y250" s="49">
        <v>734922.23679925245</v>
      </c>
      <c r="AA250" s="49">
        <v>732550.87170784292</v>
      </c>
      <c r="AB250" s="49">
        <v>734922.23679925245</v>
      </c>
      <c r="AC250" s="148">
        <f t="shared" si="57"/>
        <v>3.7948058689466047E-2</v>
      </c>
      <c r="AD250" s="151">
        <v>3.2008033809901804E-2</v>
      </c>
      <c r="AE250" s="49">
        <v>734921</v>
      </c>
      <c r="AF250" s="147">
        <v>139.48318621691942</v>
      </c>
      <c r="AG250" s="152">
        <f t="shared" si="58"/>
        <v>3.7946311928626741E-2</v>
      </c>
      <c r="AH250" s="152">
        <f t="shared" si="58"/>
        <v>3.2006297045519272E-2</v>
      </c>
      <c r="AJ250" s="49">
        <v>732550.87170784292</v>
      </c>
      <c r="AK250" s="147">
        <v>139.03335141027634</v>
      </c>
      <c r="AL250" s="152">
        <f t="shared" si="59"/>
        <v>3.2354453235874381E-3</v>
      </c>
      <c r="AM250" s="151">
        <f t="shared" si="59"/>
        <v>3.2354453235874381E-3</v>
      </c>
    </row>
    <row r="251" spans="2:39" x14ac:dyDescent="0.2">
      <c r="B251" s="178" t="s">
        <v>510</v>
      </c>
      <c r="D251" s="49">
        <v>636519</v>
      </c>
      <c r="E251" s="147">
        <v>131.48995845325425</v>
      </c>
      <c r="G251" s="49">
        <v>638409.45375515358</v>
      </c>
      <c r="H251" s="147">
        <v>131.14995290242109</v>
      </c>
      <c r="J251" s="148">
        <f t="shared" si="51"/>
        <v>-2.9611932342696878E-3</v>
      </c>
      <c r="K251" s="149">
        <f t="shared" si="51"/>
        <v>2.5924946468423027E-3</v>
      </c>
      <c r="L251" s="148">
        <f t="shared" si="52"/>
        <v>4.0152356880668316E-2</v>
      </c>
      <c r="M251" s="150">
        <f t="shared" si="53"/>
        <v>9.0547645222140982E-3</v>
      </c>
      <c r="N251" s="49">
        <v>662076.73804932612</v>
      </c>
      <c r="P251" s="148">
        <f t="shared" si="54"/>
        <v>4.0152356880668316E-2</v>
      </c>
      <c r="Q251" s="151">
        <v>3.4390612632869022E-2</v>
      </c>
      <c r="R251" s="49">
        <v>662076.73804932612</v>
      </c>
      <c r="S251" s="148">
        <f t="shared" si="55"/>
        <v>4.0152356880668316E-2</v>
      </c>
      <c r="T251" s="151">
        <v>3.4390612632869022E-2</v>
      </c>
      <c r="U251" s="49">
        <v>662076.73804932612</v>
      </c>
      <c r="W251" s="148">
        <f t="shared" si="56"/>
        <v>3.8848825975479562E-2</v>
      </c>
      <c r="X251" s="151">
        <v>3.3094302411885934E-2</v>
      </c>
      <c r="Y251" s="49">
        <v>661247.01586108631</v>
      </c>
      <c r="AA251" s="49">
        <v>664577.21109732077</v>
      </c>
      <c r="AB251" s="49">
        <v>661247.01586108631</v>
      </c>
      <c r="AC251" s="148">
        <f t="shared" si="57"/>
        <v>3.8848825975479562E-2</v>
      </c>
      <c r="AD251" s="151">
        <v>3.3094302411885934E-2</v>
      </c>
      <c r="AE251" s="49">
        <v>661248</v>
      </c>
      <c r="AF251" s="147">
        <v>135.8417290764001</v>
      </c>
      <c r="AG251" s="152">
        <f t="shared" si="58"/>
        <v>3.8850372102011033E-2</v>
      </c>
      <c r="AH251" s="152">
        <f t="shared" si="58"/>
        <v>3.3095839973916741E-2</v>
      </c>
      <c r="AJ251" s="49">
        <v>664577.21109732077</v>
      </c>
      <c r="AK251" s="147">
        <v>136.52565672823482</v>
      </c>
      <c r="AL251" s="152">
        <f t="shared" si="59"/>
        <v>-5.009517392002838E-3</v>
      </c>
      <c r="AM251" s="151">
        <f t="shared" si="59"/>
        <v>-5.009517392002949E-3</v>
      </c>
    </row>
    <row r="252" spans="2:39" x14ac:dyDescent="0.2">
      <c r="B252" s="178" t="s">
        <v>511</v>
      </c>
      <c r="D252" s="49">
        <v>695441</v>
      </c>
      <c r="E252" s="147">
        <v>134.18038229993022</v>
      </c>
      <c r="G252" s="49">
        <v>694260.86499154265</v>
      </c>
      <c r="H252" s="147">
        <v>133.31068418255796</v>
      </c>
      <c r="J252" s="148">
        <f t="shared" si="51"/>
        <v>1.6998437733801719E-3</v>
      </c>
      <c r="K252" s="149">
        <f t="shared" si="51"/>
        <v>6.5238440767527717E-3</v>
      </c>
      <c r="L252" s="148">
        <f t="shared" si="52"/>
        <v>3.9417731230104058E-2</v>
      </c>
      <c r="M252" s="150">
        <f t="shared" si="53"/>
        <v>9.0547645222140982E-3</v>
      </c>
      <c r="N252" s="49">
        <v>722853.70642439486</v>
      </c>
      <c r="P252" s="148">
        <f t="shared" si="54"/>
        <v>3.9417731230104058E-2</v>
      </c>
      <c r="Q252" s="151">
        <v>3.4436079299757116E-2</v>
      </c>
      <c r="R252" s="49">
        <v>722853.70642439486</v>
      </c>
      <c r="S252" s="148">
        <f t="shared" si="55"/>
        <v>3.9417731230104058E-2</v>
      </c>
      <c r="T252" s="151">
        <v>3.4436079299757116E-2</v>
      </c>
      <c r="U252" s="49">
        <v>722853.70642439486</v>
      </c>
      <c r="W252" s="148">
        <f t="shared" si="56"/>
        <v>3.8496184886801288E-2</v>
      </c>
      <c r="X252" s="151">
        <v>3.3518949682263433E-2</v>
      </c>
      <c r="Y252" s="49">
        <v>722212.82531386195</v>
      </c>
      <c r="AA252" s="49">
        <v>722717.91515018477</v>
      </c>
      <c r="AB252" s="49">
        <v>722212.82531386195</v>
      </c>
      <c r="AC252" s="148">
        <f t="shared" si="57"/>
        <v>3.8496184886801288E-2</v>
      </c>
      <c r="AD252" s="151">
        <v>3.3518949682263433E-2</v>
      </c>
      <c r="AE252" s="49">
        <v>722212</v>
      </c>
      <c r="AF252" s="147">
        <v>138.67780930735074</v>
      </c>
      <c r="AG252" s="152">
        <f t="shared" si="58"/>
        <v>3.8494998137872161E-2</v>
      </c>
      <c r="AH252" s="152">
        <f t="shared" si="58"/>
        <v>3.3517768621105448E-2</v>
      </c>
      <c r="AJ252" s="49">
        <v>722717.91515018477</v>
      </c>
      <c r="AK252" s="147">
        <v>138.77495419655645</v>
      </c>
      <c r="AL252" s="152">
        <f t="shared" si="59"/>
        <v>-7.0001744744296879E-4</v>
      </c>
      <c r="AM252" s="151">
        <f t="shared" si="59"/>
        <v>-7.0001744744307981E-4</v>
      </c>
    </row>
    <row r="253" spans="2:39" x14ac:dyDescent="0.2">
      <c r="B253" s="178" t="s">
        <v>512</v>
      </c>
      <c r="D253" s="49">
        <v>826217</v>
      </c>
      <c r="E253" s="147">
        <v>137.65385121750231</v>
      </c>
      <c r="G253" s="49">
        <v>805142.42999564321</v>
      </c>
      <c r="H253" s="147">
        <v>133.43303832868938</v>
      </c>
      <c r="J253" s="148">
        <f t="shared" si="51"/>
        <v>2.6174958888293576E-2</v>
      </c>
      <c r="K253" s="149">
        <f t="shared" si="51"/>
        <v>3.163244232223561E-2</v>
      </c>
      <c r="L253" s="148">
        <f t="shared" si="52"/>
        <v>3.9993165709324208E-2</v>
      </c>
      <c r="M253" s="150">
        <f t="shared" si="53"/>
        <v>9.0547645222140982E-3</v>
      </c>
      <c r="N253" s="49">
        <v>859260.03339286079</v>
      </c>
      <c r="P253" s="148">
        <f t="shared" si="54"/>
        <v>3.9993165709324208E-2</v>
      </c>
      <c r="Q253" s="151">
        <v>3.4491452850725857E-2</v>
      </c>
      <c r="R253" s="49">
        <v>859260.03339286079</v>
      </c>
      <c r="S253" s="148">
        <f t="shared" si="55"/>
        <v>3.9993165709324208E-2</v>
      </c>
      <c r="T253" s="151">
        <v>3.4491452850725857E-2</v>
      </c>
      <c r="U253" s="49">
        <v>859260.03339286079</v>
      </c>
      <c r="W253" s="148">
        <f t="shared" si="56"/>
        <v>3.5746995685727034E-2</v>
      </c>
      <c r="X253" s="151">
        <v>3.0267745674951829E-2</v>
      </c>
      <c r="Y253" s="49">
        <v>855751.77553447429</v>
      </c>
      <c r="AA253" s="49">
        <v>838144.40327483125</v>
      </c>
      <c r="AB253" s="49">
        <v>855751.77553447429</v>
      </c>
      <c r="AC253" s="148">
        <f t="shared" si="57"/>
        <v>3.5746995685727034E-2</v>
      </c>
      <c r="AD253" s="151">
        <v>3.0267745674951829E-2</v>
      </c>
      <c r="AE253" s="49">
        <v>855751</v>
      </c>
      <c r="AF253" s="147">
        <v>141.8201944511012</v>
      </c>
      <c r="AG253" s="152">
        <f t="shared" si="58"/>
        <v>3.5746057028601452E-2</v>
      </c>
      <c r="AH253" s="152">
        <f t="shared" si="58"/>
        <v>3.0266811983456821E-2</v>
      </c>
      <c r="AJ253" s="49">
        <v>838144.40327483125</v>
      </c>
      <c r="AK253" s="147">
        <v>138.90232351529681</v>
      </c>
      <c r="AL253" s="152">
        <f t="shared" si="59"/>
        <v>2.1006638780114217E-2</v>
      </c>
      <c r="AM253" s="151">
        <f t="shared" si="59"/>
        <v>2.1006638780113995E-2</v>
      </c>
    </row>
    <row r="254" spans="2:39" x14ac:dyDescent="0.2">
      <c r="B254" s="178" t="s">
        <v>513</v>
      </c>
      <c r="D254" s="49">
        <v>816290</v>
      </c>
      <c r="E254" s="147">
        <v>140.77972359676511</v>
      </c>
      <c r="G254" s="49">
        <v>800525.2515324644</v>
      </c>
      <c r="H254" s="147">
        <v>137.2631406513114</v>
      </c>
      <c r="J254" s="148">
        <f t="shared" si="51"/>
        <v>1.9693005857537527E-2</v>
      </c>
      <c r="K254" s="149">
        <f t="shared" si="51"/>
        <v>2.5619280811786549E-2</v>
      </c>
      <c r="L254" s="148">
        <f t="shared" si="52"/>
        <v>4.0517902966056507E-2</v>
      </c>
      <c r="M254" s="150">
        <f t="shared" si="53"/>
        <v>9.0547645222140982E-3</v>
      </c>
      <c r="N254" s="49">
        <v>849364.3590121622</v>
      </c>
      <c r="P254" s="148">
        <f t="shared" si="54"/>
        <v>4.0517902966056507E-2</v>
      </c>
      <c r="Q254" s="151">
        <v>3.4505540188598971E-2</v>
      </c>
      <c r="R254" s="49">
        <v>849364.3590121622</v>
      </c>
      <c r="S254" s="148">
        <f t="shared" si="55"/>
        <v>4.0517902966056507E-2</v>
      </c>
      <c r="T254" s="151">
        <v>3.4505540188598971E-2</v>
      </c>
      <c r="U254" s="49">
        <v>849364.3590121622</v>
      </c>
      <c r="W254" s="148">
        <f t="shared" si="56"/>
        <v>3.5664643321407397E-2</v>
      </c>
      <c r="X254" s="151">
        <v>2.9680323845803436E-2</v>
      </c>
      <c r="Y254" s="49">
        <v>845402.69169683172</v>
      </c>
      <c r="AA254" s="49">
        <v>833337.97133973206</v>
      </c>
      <c r="AB254" s="49">
        <v>845402.69169683172</v>
      </c>
      <c r="AC254" s="148">
        <f t="shared" si="57"/>
        <v>3.5664643321407397E-2</v>
      </c>
      <c r="AD254" s="151">
        <v>2.9680323845803436E-2</v>
      </c>
      <c r="AE254" s="49">
        <v>845405</v>
      </c>
      <c r="AF254" s="147">
        <v>144.95850718035209</v>
      </c>
      <c r="AG254" s="152">
        <f t="shared" si="58"/>
        <v>3.566747111933255E-2</v>
      </c>
      <c r="AH254" s="152">
        <f t="shared" si="58"/>
        <v>2.9683135304031882E-2</v>
      </c>
      <c r="AJ254" s="49">
        <v>833337.97133973206</v>
      </c>
      <c r="AK254" s="147">
        <v>142.88941785547826</v>
      </c>
      <c r="AL254" s="152">
        <f t="shared" si="59"/>
        <v>1.4480353800353285E-2</v>
      </c>
      <c r="AM254" s="151">
        <f t="shared" si="59"/>
        <v>1.4480353800353285E-2</v>
      </c>
    </row>
    <row r="255" spans="2:39" x14ac:dyDescent="0.2">
      <c r="B255" s="178"/>
      <c r="D255" s="1"/>
      <c r="G255" s="1"/>
      <c r="N255" s="1"/>
      <c r="P255" s="47"/>
      <c r="R255" s="1"/>
      <c r="T255" s="46"/>
      <c r="U255" s="1"/>
      <c r="W255" s="47"/>
      <c r="X255" s="46"/>
      <c r="Y255" s="1"/>
      <c r="AA255" s="1"/>
      <c r="AB255" s="1"/>
      <c r="AC255" s="47"/>
      <c r="AD255" s="46"/>
      <c r="AE255" s="1"/>
      <c r="AF255" s="68"/>
      <c r="AJ255" s="1"/>
      <c r="AK255" s="68"/>
    </row>
    <row r="256" spans="2:39" x14ac:dyDescent="0.2">
      <c r="B256" s="178" t="s">
        <v>12</v>
      </c>
      <c r="D256" s="153">
        <f>SUM(D245:D254)</f>
        <v>7999732</v>
      </c>
      <c r="E256" s="154">
        <v>135.59136696503603</v>
      </c>
      <c r="G256" s="153">
        <f>SUM(G245:G254)</f>
        <v>8072900</v>
      </c>
      <c r="H256" s="154">
        <v>135.90205732386201</v>
      </c>
      <c r="J256" s="148">
        <f>D256/G256-1</f>
        <v>-9.0634096792974184E-3</v>
      </c>
      <c r="K256" s="149">
        <f>E256/H256-1</f>
        <v>-2.2861343304434456E-3</v>
      </c>
      <c r="L256" s="148">
        <f>N256/$D256-1</f>
        <v>4.149901749423468E-2</v>
      </c>
      <c r="M256" s="150">
        <f>M$219</f>
        <v>9.0547645222140982E-3</v>
      </c>
      <c r="N256" s="153">
        <f>SUM(N245:N254)</f>
        <v>8331713.0182171883</v>
      </c>
      <c r="P256" s="148">
        <f>R256/$D256-1</f>
        <v>4.149901749423468E-2</v>
      </c>
      <c r="Q256" s="151">
        <v>3.4424318164099299E-2</v>
      </c>
      <c r="R256" s="153">
        <f>SUM(R245:R254)</f>
        <v>8331713.0182171883</v>
      </c>
      <c r="S256" s="148">
        <f>U256/$D256-1</f>
        <v>4.149901749423468E-2</v>
      </c>
      <c r="T256" s="151">
        <v>3.4424318164099299E-2</v>
      </c>
      <c r="U256" s="153">
        <f>SUM(U245:U254)</f>
        <v>8331713.0182171883</v>
      </c>
      <c r="W256" s="148">
        <f>Y256/$D256-1</f>
        <v>3.9984679407012891E-2</v>
      </c>
      <c r="X256" s="151">
        <v>3.2920266679621557E-2</v>
      </c>
      <c r="Y256" s="153">
        <f>SUM(Y245:Y254)</f>
        <v>8319598.7193620214</v>
      </c>
      <c r="AA256" s="153">
        <f>SUM(AA245:AA254)</f>
        <v>8403800.0000000019</v>
      </c>
      <c r="AB256" s="153">
        <f>SUM(AB245:AB254)</f>
        <v>8319598.7193620214</v>
      </c>
      <c r="AC256" s="148">
        <f>AB256/$D256-1</f>
        <v>3.9984679407012891E-2</v>
      </c>
      <c r="AD256" s="151">
        <v>3.2920266679621557E-2</v>
      </c>
      <c r="AE256" s="153">
        <f>SUM(AE245:AE254)</f>
        <v>8319600</v>
      </c>
      <c r="AF256" s="154">
        <v>140.05509248369265</v>
      </c>
      <c r="AG256" s="152">
        <f t="shared" ref="AG256:AH256" si="60">AE256/D256 - 1</f>
        <v>3.9984839492122948E-2</v>
      </c>
      <c r="AH256" s="152">
        <f t="shared" si="60"/>
        <v>3.2920425677304799E-2</v>
      </c>
      <c r="AJ256" s="153">
        <f>SUM(AJ245:AJ254)</f>
        <v>8403800.0000000019</v>
      </c>
      <c r="AK256" s="154">
        <v>141.47254510005968</v>
      </c>
      <c r="AL256" s="152">
        <f t="shared" ref="AL256:AM256" si="61">AE256/AJ256-1</f>
        <v>-1.0019276993741166E-2</v>
      </c>
      <c r="AM256" s="151">
        <f t="shared" si="61"/>
        <v>-1.0019276993741055E-2</v>
      </c>
    </row>
    <row r="257" spans="2:39" x14ac:dyDescent="0.2">
      <c r="B257" s="178"/>
      <c r="D257" s="1"/>
      <c r="G257" s="1"/>
      <c r="N257" s="1"/>
      <c r="P257" s="47"/>
      <c r="R257" s="1"/>
      <c r="T257" s="46"/>
      <c r="U257" s="1"/>
      <c r="W257" s="47"/>
      <c r="X257" s="46"/>
      <c r="Y257" s="1"/>
      <c r="AA257" s="1"/>
      <c r="AB257" s="1"/>
      <c r="AC257" s="47"/>
      <c r="AD257" s="46"/>
      <c r="AE257" s="1"/>
      <c r="AF257" s="68"/>
      <c r="AJ257" s="1"/>
      <c r="AK257" s="68"/>
    </row>
    <row r="258" spans="2:39" x14ac:dyDescent="0.2">
      <c r="B258" s="195" t="s">
        <v>514</v>
      </c>
      <c r="D258" s="1"/>
      <c r="G258" s="1"/>
      <c r="N258" s="1"/>
      <c r="P258" s="47"/>
      <c r="R258" s="1"/>
      <c r="T258" s="46"/>
      <c r="U258" s="1"/>
      <c r="W258" s="47"/>
      <c r="X258" s="46"/>
      <c r="Y258" s="1"/>
      <c r="AA258" s="1"/>
      <c r="AB258" s="1"/>
      <c r="AC258" s="47"/>
      <c r="AD258" s="46"/>
      <c r="AE258" s="1"/>
      <c r="AF258" s="68"/>
      <c r="AJ258" s="1"/>
      <c r="AK258" s="68"/>
    </row>
    <row r="259" spans="2:39" x14ac:dyDescent="0.2">
      <c r="B259" s="178"/>
      <c r="D259" s="1"/>
      <c r="G259" s="1"/>
      <c r="N259" s="1"/>
      <c r="P259" s="47"/>
      <c r="R259" s="1"/>
      <c r="T259" s="46"/>
      <c r="U259" s="1"/>
      <c r="W259" s="47"/>
      <c r="X259" s="46"/>
      <c r="Y259" s="1"/>
      <c r="AA259" s="1"/>
      <c r="AB259" s="1"/>
      <c r="AC259" s="47"/>
      <c r="AD259" s="46"/>
      <c r="AE259" s="1"/>
      <c r="AF259" s="68"/>
      <c r="AJ259" s="1"/>
      <c r="AK259" s="68"/>
    </row>
    <row r="260" spans="2:39" x14ac:dyDescent="0.2">
      <c r="B260" s="178" t="s">
        <v>515</v>
      </c>
      <c r="D260" s="49">
        <v>519583</v>
      </c>
      <c r="E260" s="147">
        <v>145.98199253168855</v>
      </c>
      <c r="G260" s="49">
        <v>511712.13065573532</v>
      </c>
      <c r="H260" s="147">
        <v>143.36883111942515</v>
      </c>
      <c r="J260" s="148">
        <f t="shared" ref="J260:K271" si="62">D260/G260-1</f>
        <v>1.5381439822774068E-2</v>
      </c>
      <c r="K260" s="149">
        <f t="shared" si="62"/>
        <v>1.8226844648587814E-2</v>
      </c>
      <c r="L260" s="148">
        <f t="shared" ref="L260:L271" si="63">N260/$D260-1</f>
        <v>3.7344997486332909E-2</v>
      </c>
      <c r="M260" s="150">
        <f t="shared" ref="M260:M271" si="64">M$219</f>
        <v>9.0547645222140982E-3</v>
      </c>
      <c r="N260" s="49">
        <v>538986.82582894131</v>
      </c>
      <c r="P260" s="148">
        <f t="shared" ref="P260:P271" si="65">R260/$D260-1</f>
        <v>3.7344997486332909E-2</v>
      </c>
      <c r="Q260" s="151">
        <v>3.4446167547410811E-2</v>
      </c>
      <c r="R260" s="49">
        <v>538986.82582894131</v>
      </c>
      <c r="S260" s="148">
        <f t="shared" ref="S260:S271" si="66">U260/$D260-1</f>
        <v>3.7344997486332909E-2</v>
      </c>
      <c r="T260" s="151">
        <v>3.4446167547410811E-2</v>
      </c>
      <c r="U260" s="49">
        <v>538986.82582894131</v>
      </c>
      <c r="W260" s="148">
        <f t="shared" ref="W260:W271" si="67">Y260/$D260-1</f>
        <v>3.4994667205648478E-2</v>
      </c>
      <c r="X260" s="151">
        <v>3.2102405195236772E-2</v>
      </c>
      <c r="Y260" s="49">
        <v>537765.63417071244</v>
      </c>
      <c r="AA260" s="49">
        <v>532686.69296097674</v>
      </c>
      <c r="AB260" s="49">
        <v>537765.63417071244</v>
      </c>
      <c r="AC260" s="148">
        <f t="shared" ref="AC260:AC271" si="68">AB260/$D260-1</f>
        <v>3.4994667205648478E-2</v>
      </c>
      <c r="AD260" s="151">
        <v>3.2102405195236772E-2</v>
      </c>
      <c r="AE260" s="49">
        <v>537765</v>
      </c>
      <c r="AF260" s="147">
        <v>150.66818792851211</v>
      </c>
      <c r="AG260" s="152">
        <f t="shared" ref="AG260:AH271" si="69">AE260/D260 - 1</f>
        <v>3.499344666780857E-2</v>
      </c>
      <c r="AH260" s="152">
        <f t="shared" si="69"/>
        <v>3.2101188068153874E-2</v>
      </c>
      <c r="AJ260" s="49">
        <v>532686.69296097674</v>
      </c>
      <c r="AK260" s="147">
        <v>149.24537439599465</v>
      </c>
      <c r="AL260" s="152">
        <f t="shared" ref="AL260:AM271" si="70">AE260/AJ260-1</f>
        <v>9.5333844568092907E-3</v>
      </c>
      <c r="AM260" s="151">
        <f t="shared" si="70"/>
        <v>9.5333844568092907E-3</v>
      </c>
    </row>
    <row r="261" spans="2:39" x14ac:dyDescent="0.2">
      <c r="B261" s="178" t="s">
        <v>516</v>
      </c>
      <c r="D261" s="49">
        <v>621273</v>
      </c>
      <c r="E261" s="147">
        <v>137.56571414408307</v>
      </c>
      <c r="G261" s="49">
        <v>643834.45879830082</v>
      </c>
      <c r="H261" s="147">
        <v>141.82389499553324</v>
      </c>
      <c r="J261" s="148">
        <f t="shared" si="62"/>
        <v>-3.5042328800498179E-2</v>
      </c>
      <c r="K261" s="149">
        <f t="shared" si="62"/>
        <v>-3.0024424668242844E-2</v>
      </c>
      <c r="L261" s="148">
        <f t="shared" si="63"/>
        <v>3.9856328903232763E-2</v>
      </c>
      <c r="M261" s="150">
        <f t="shared" si="64"/>
        <v>9.0547645222140982E-3</v>
      </c>
      <c r="N261" s="49">
        <v>646034.66102669807</v>
      </c>
      <c r="P261" s="148">
        <f t="shared" si="65"/>
        <v>3.9856328903232763E-2</v>
      </c>
      <c r="Q261" s="151">
        <v>3.447691574845213E-2</v>
      </c>
      <c r="R261" s="49">
        <v>646034.66102669807</v>
      </c>
      <c r="S261" s="148">
        <f t="shared" si="66"/>
        <v>3.9856328903232763E-2</v>
      </c>
      <c r="T261" s="151">
        <v>3.447691574845213E-2</v>
      </c>
      <c r="U261" s="49">
        <v>646034.66102669807</v>
      </c>
      <c r="W261" s="148">
        <f t="shared" si="67"/>
        <v>3.9253841746058615E-2</v>
      </c>
      <c r="X261" s="151">
        <v>3.3877545394290776E-2</v>
      </c>
      <c r="Y261" s="49">
        <v>645660.35202309908</v>
      </c>
      <c r="AA261" s="49">
        <v>670224.58160625806</v>
      </c>
      <c r="AB261" s="49">
        <v>645660.35202309908</v>
      </c>
      <c r="AC261" s="148">
        <f t="shared" si="68"/>
        <v>3.9253841746058615E-2</v>
      </c>
      <c r="AD261" s="151">
        <v>3.3877545394290776E-2</v>
      </c>
      <c r="AE261" s="49">
        <v>645662</v>
      </c>
      <c r="AF261" s="147">
        <v>142.22646588615245</v>
      </c>
      <c r="AG261" s="152">
        <f t="shared" si="69"/>
        <v>3.9256494326970648E-2</v>
      </c>
      <c r="AH261" s="152">
        <f t="shared" si="69"/>
        <v>3.3880184252798706E-2</v>
      </c>
      <c r="AJ261" s="49">
        <v>670224.58160625806</v>
      </c>
      <c r="AK261" s="147">
        <v>147.63711290409421</v>
      </c>
      <c r="AL261" s="152">
        <f t="shared" si="70"/>
        <v>-3.6648285187319551E-2</v>
      </c>
      <c r="AM261" s="151">
        <f t="shared" si="70"/>
        <v>-3.6648285187319662E-2</v>
      </c>
    </row>
    <row r="262" spans="2:39" x14ac:dyDescent="0.2">
      <c r="B262" s="178" t="s">
        <v>517</v>
      </c>
      <c r="D262" s="49">
        <v>612020</v>
      </c>
      <c r="E262" s="147">
        <v>140.11552733327119</v>
      </c>
      <c r="G262" s="49">
        <v>597055.00212968234</v>
      </c>
      <c r="H262" s="147">
        <v>136.09066046832163</v>
      </c>
      <c r="J262" s="148">
        <f t="shared" si="62"/>
        <v>2.5064688876130115E-2</v>
      </c>
      <c r="K262" s="149">
        <f t="shared" si="62"/>
        <v>2.9574894052971645E-2</v>
      </c>
      <c r="L262" s="148">
        <f t="shared" si="63"/>
        <v>3.9045565344518751E-2</v>
      </c>
      <c r="M262" s="150">
        <f t="shared" si="64"/>
        <v>9.0547645222140982E-3</v>
      </c>
      <c r="N262" s="49">
        <v>635916.66690215236</v>
      </c>
      <c r="P262" s="148">
        <f t="shared" si="65"/>
        <v>3.9045565344518751E-2</v>
      </c>
      <c r="Q262" s="151">
        <v>3.449387249064273E-2</v>
      </c>
      <c r="R262" s="49">
        <v>635916.66690215236</v>
      </c>
      <c r="S262" s="148">
        <f t="shared" si="66"/>
        <v>3.9045565344518751E-2</v>
      </c>
      <c r="T262" s="151">
        <v>3.449387249064273E-2</v>
      </c>
      <c r="U262" s="49">
        <v>635916.66690215236</v>
      </c>
      <c r="W262" s="148">
        <f t="shared" si="67"/>
        <v>3.473693632654995E-2</v>
      </c>
      <c r="X262" s="151">
        <v>3.0204118059665275E-2</v>
      </c>
      <c r="Y262" s="49">
        <v>633279.69977057504</v>
      </c>
      <c r="AA262" s="49">
        <v>621527.68235670263</v>
      </c>
      <c r="AB262" s="49">
        <v>633279.69977057504</v>
      </c>
      <c r="AC262" s="148">
        <f t="shared" si="68"/>
        <v>3.473693632654995E-2</v>
      </c>
      <c r="AD262" s="151">
        <v>3.0204118059665275E-2</v>
      </c>
      <c r="AE262" s="49">
        <v>633280</v>
      </c>
      <c r="AF262" s="147">
        <v>144.34766169609847</v>
      </c>
      <c r="AG262" s="152">
        <f t="shared" si="69"/>
        <v>3.4737426881474409E-2</v>
      </c>
      <c r="AH262" s="152">
        <f t="shared" si="69"/>
        <v>3.0204606465641382E-2</v>
      </c>
      <c r="AJ262" s="49">
        <v>621527.68235670263</v>
      </c>
      <c r="AK262" s="147">
        <v>141.66887889651571</v>
      </c>
      <c r="AL262" s="152">
        <f t="shared" si="70"/>
        <v>1.8908759781599782E-2</v>
      </c>
      <c r="AM262" s="151">
        <f t="shared" si="70"/>
        <v>1.8908759781599782E-2</v>
      </c>
    </row>
    <row r="263" spans="2:39" x14ac:dyDescent="0.2">
      <c r="B263" s="178" t="s">
        <v>518</v>
      </c>
      <c r="D263" s="49">
        <v>1841855</v>
      </c>
      <c r="E263" s="147">
        <v>133.18310623756236</v>
      </c>
      <c r="G263" s="49">
        <v>1831768.2772140619</v>
      </c>
      <c r="H263" s="147">
        <v>131.65674247708176</v>
      </c>
      <c r="J263" s="148">
        <f t="shared" si="62"/>
        <v>5.5065495518238361E-3</v>
      </c>
      <c r="K263" s="149">
        <f t="shared" si="62"/>
        <v>1.1593510000038831E-2</v>
      </c>
      <c r="L263" s="148">
        <f t="shared" si="63"/>
        <v>4.0754491497227097E-2</v>
      </c>
      <c r="M263" s="150">
        <f t="shared" si="64"/>
        <v>9.0547645222140982E-3</v>
      </c>
      <c r="N263" s="49">
        <v>1916918.8639366252</v>
      </c>
      <c r="P263" s="148">
        <f t="shared" si="65"/>
        <v>4.0754491497227097E-2</v>
      </c>
      <c r="Q263" s="151">
        <v>3.4492063591728073E-2</v>
      </c>
      <c r="R263" s="49">
        <v>1916918.8639366252</v>
      </c>
      <c r="S263" s="148">
        <f t="shared" si="66"/>
        <v>4.0754491497227097E-2</v>
      </c>
      <c r="T263" s="151">
        <v>3.4492063591728073E-2</v>
      </c>
      <c r="U263" s="49">
        <v>1916918.8639366252</v>
      </c>
      <c r="W263" s="148">
        <f t="shared" si="67"/>
        <v>3.7591893883941907E-2</v>
      </c>
      <c r="X263" s="151">
        <v>3.1348495960738632E-2</v>
      </c>
      <c r="Y263" s="49">
        <v>1911093.817709608</v>
      </c>
      <c r="AA263" s="49">
        <v>1906850.6048695666</v>
      </c>
      <c r="AB263" s="49">
        <v>1911093.817709608</v>
      </c>
      <c r="AC263" s="148">
        <f t="shared" si="68"/>
        <v>3.7591893883941907E-2</v>
      </c>
      <c r="AD263" s="151">
        <v>3.1348495960738632E-2</v>
      </c>
      <c r="AE263" s="49">
        <v>1911090</v>
      </c>
      <c r="AF263" s="147">
        <v>137.35792191095089</v>
      </c>
      <c r="AG263" s="152">
        <f t="shared" si="69"/>
        <v>3.7589821131413625E-2</v>
      </c>
      <c r="AH263" s="152">
        <f t="shared" si="69"/>
        <v>3.1346435680376761E-2</v>
      </c>
      <c r="AJ263" s="49">
        <v>1906850.6048695666</v>
      </c>
      <c r="AK263" s="147">
        <v>137.05321909461273</v>
      </c>
      <c r="AL263" s="152">
        <f t="shared" si="70"/>
        <v>2.2232445056824535E-3</v>
      </c>
      <c r="AM263" s="151">
        <f t="shared" si="70"/>
        <v>2.2232445056822314E-3</v>
      </c>
    </row>
    <row r="264" spans="2:39" x14ac:dyDescent="0.2">
      <c r="B264" s="178" t="s">
        <v>519</v>
      </c>
      <c r="D264" s="49">
        <v>1060811</v>
      </c>
      <c r="E264" s="147">
        <v>139.84288294387662</v>
      </c>
      <c r="G264" s="49">
        <v>1084301.1859048624</v>
      </c>
      <c r="H264" s="147">
        <v>142.07195518492796</v>
      </c>
      <c r="J264" s="148">
        <f t="shared" si="62"/>
        <v>-2.1663893953283386E-2</v>
      </c>
      <c r="K264" s="149">
        <f t="shared" si="62"/>
        <v>-1.5689741428207116E-2</v>
      </c>
      <c r="L264" s="148">
        <f t="shared" si="63"/>
        <v>4.0802735276289415E-2</v>
      </c>
      <c r="M264" s="150">
        <f t="shared" si="64"/>
        <v>9.0547645222140982E-3</v>
      </c>
      <c r="N264" s="49">
        <v>1104094.9904111759</v>
      </c>
      <c r="P264" s="148">
        <f t="shared" si="65"/>
        <v>4.0802735276289415E-2</v>
      </c>
      <c r="Q264" s="151">
        <v>3.4485708470047172E-2</v>
      </c>
      <c r="R264" s="49">
        <v>1104094.9904111759</v>
      </c>
      <c r="S264" s="148">
        <f t="shared" si="66"/>
        <v>4.0802735276289415E-2</v>
      </c>
      <c r="T264" s="151">
        <v>3.4485708470047172E-2</v>
      </c>
      <c r="U264" s="49">
        <v>1104094.9904111759</v>
      </c>
      <c r="W264" s="148">
        <f t="shared" si="67"/>
        <v>4.0524327059084264E-2</v>
      </c>
      <c r="X264" s="151">
        <v>3.4208990017973839E-2</v>
      </c>
      <c r="Y264" s="49">
        <v>1103799.6519118743</v>
      </c>
      <c r="AA264" s="49">
        <v>1128745.5940377414</v>
      </c>
      <c r="AB264" s="49">
        <v>1103799.6519118743</v>
      </c>
      <c r="AC264" s="148">
        <f t="shared" si="68"/>
        <v>4.0524327059084264E-2</v>
      </c>
      <c r="AD264" s="151">
        <v>3.4208990017973839E-2</v>
      </c>
      <c r="AE264" s="49">
        <v>1103802</v>
      </c>
      <c r="AF264" s="147">
        <v>144.62707439185013</v>
      </c>
      <c r="AG264" s="152">
        <f t="shared" si="69"/>
        <v>4.0526540543037282E-2</v>
      </c>
      <c r="AH264" s="152">
        <f t="shared" si="69"/>
        <v>3.4211190067452879E-2</v>
      </c>
      <c r="AJ264" s="49">
        <v>1128745.5940377414</v>
      </c>
      <c r="AK264" s="147">
        <v>147.89534082957769</v>
      </c>
      <c r="AL264" s="152">
        <f t="shared" si="70"/>
        <v>-2.209850844113892E-2</v>
      </c>
      <c r="AM264" s="151">
        <f t="shared" si="70"/>
        <v>-2.2098508441139031E-2</v>
      </c>
    </row>
    <row r="265" spans="2:39" x14ac:dyDescent="0.2">
      <c r="B265" s="178" t="s">
        <v>520</v>
      </c>
      <c r="D265" s="49">
        <v>554968</v>
      </c>
      <c r="E265" s="147">
        <v>141.31932326792833</v>
      </c>
      <c r="G265" s="49">
        <v>542408.17547287396</v>
      </c>
      <c r="H265" s="147">
        <v>137.52868260524355</v>
      </c>
      <c r="J265" s="148">
        <f t="shared" si="62"/>
        <v>2.3155669650768651E-2</v>
      </c>
      <c r="K265" s="149">
        <f t="shared" si="62"/>
        <v>2.7562546160390999E-2</v>
      </c>
      <c r="L265" s="148">
        <f t="shared" si="63"/>
        <v>3.8925064890250161E-2</v>
      </c>
      <c r="M265" s="150">
        <f t="shared" si="64"/>
        <v>9.0547645222140982E-3</v>
      </c>
      <c r="N265" s="49">
        <v>576570.16541201237</v>
      </c>
      <c r="P265" s="148">
        <f t="shared" si="65"/>
        <v>3.8925064890250161E-2</v>
      </c>
      <c r="Q265" s="151">
        <v>3.446945828914294E-2</v>
      </c>
      <c r="R265" s="49">
        <v>576570.16541201237</v>
      </c>
      <c r="S265" s="148">
        <f t="shared" si="66"/>
        <v>3.8925064890250161E-2</v>
      </c>
      <c r="T265" s="151">
        <v>3.446945828914294E-2</v>
      </c>
      <c r="U265" s="49">
        <v>576570.16541201237</v>
      </c>
      <c r="W265" s="148">
        <f t="shared" si="67"/>
        <v>3.5912348296333052E-2</v>
      </c>
      <c r="X265" s="151">
        <v>3.1469662242045615E-2</v>
      </c>
      <c r="Y265" s="49">
        <v>574898.20410931937</v>
      </c>
      <c r="AA265" s="49">
        <v>564640.93758611381</v>
      </c>
      <c r="AB265" s="49">
        <v>574898.20410931937</v>
      </c>
      <c r="AC265" s="148">
        <f t="shared" si="68"/>
        <v>3.5912348296333052E-2</v>
      </c>
      <c r="AD265" s="151">
        <v>3.1469662242045615E-2</v>
      </c>
      <c r="AE265" s="49">
        <v>574898</v>
      </c>
      <c r="AF265" s="147">
        <v>145.76654288711651</v>
      </c>
      <c r="AG265" s="152">
        <f t="shared" si="69"/>
        <v>3.5911980510588082E-2</v>
      </c>
      <c r="AH265" s="152">
        <f t="shared" si="69"/>
        <v>3.146929603361226E-2</v>
      </c>
      <c r="AJ265" s="49">
        <v>564640.93758611381</v>
      </c>
      <c r="AK265" s="147">
        <v>143.16584410533335</v>
      </c>
      <c r="AL265" s="152">
        <f t="shared" si="70"/>
        <v>1.8165637188362505E-2</v>
      </c>
      <c r="AM265" s="151">
        <f t="shared" si="70"/>
        <v>1.8165637188362505E-2</v>
      </c>
    </row>
    <row r="266" spans="2:39" x14ac:dyDescent="0.2">
      <c r="B266" s="178" t="s">
        <v>521</v>
      </c>
      <c r="D266" s="49">
        <v>325417</v>
      </c>
      <c r="E266" s="147">
        <v>127.81854331397105</v>
      </c>
      <c r="G266" s="49">
        <v>334381.59978334815</v>
      </c>
      <c r="H266" s="147">
        <v>130.02505613965982</v>
      </c>
      <c r="J266" s="148">
        <f t="shared" si="62"/>
        <v>-2.6809488886818222E-2</v>
      </c>
      <c r="K266" s="149">
        <f t="shared" si="62"/>
        <v>-1.6969904810644865E-2</v>
      </c>
      <c r="L266" s="148">
        <f t="shared" si="63"/>
        <v>4.4945620049577029E-2</v>
      </c>
      <c r="M266" s="150">
        <f t="shared" si="64"/>
        <v>9.0547645222140982E-3</v>
      </c>
      <c r="N266" s="49">
        <v>340043.06883967319</v>
      </c>
      <c r="P266" s="148">
        <f t="shared" si="65"/>
        <v>4.4945620049577029E-2</v>
      </c>
      <c r="Q266" s="151">
        <v>3.4486296033127362E-2</v>
      </c>
      <c r="R266" s="49">
        <v>340043.06883967319</v>
      </c>
      <c r="S266" s="148">
        <f t="shared" si="66"/>
        <v>4.4945620049577029E-2</v>
      </c>
      <c r="T266" s="151">
        <v>3.4486296033127362E-2</v>
      </c>
      <c r="U266" s="49">
        <v>340043.06883967319</v>
      </c>
      <c r="W266" s="148">
        <f t="shared" si="67"/>
        <v>4.4945620049577029E-2</v>
      </c>
      <c r="X266" s="151">
        <v>3.4486296033127362E-2</v>
      </c>
      <c r="Y266" s="49">
        <v>340043.06883967319</v>
      </c>
      <c r="AA266" s="49">
        <v>348087.56311354059</v>
      </c>
      <c r="AB266" s="49">
        <v>340043.06883967319</v>
      </c>
      <c r="AC266" s="148">
        <f t="shared" si="68"/>
        <v>4.4945620049577029E-2</v>
      </c>
      <c r="AD266" s="151">
        <v>3.4486296033127362E-2</v>
      </c>
      <c r="AE266" s="49">
        <v>340044</v>
      </c>
      <c r="AF266" s="147">
        <v>132.22689352106005</v>
      </c>
      <c r="AG266" s="152">
        <f t="shared" si="69"/>
        <v>4.4948481486830838E-2</v>
      </c>
      <c r="AH266" s="152">
        <f t="shared" si="69"/>
        <v>3.4489128828987026E-2</v>
      </c>
      <c r="AJ266" s="49">
        <v>348087.56311354059</v>
      </c>
      <c r="AK266" s="147">
        <v>135.35465158573419</v>
      </c>
      <c r="AL266" s="152">
        <f t="shared" si="70"/>
        <v>-2.3107872747860636E-2</v>
      </c>
      <c r="AM266" s="151">
        <f t="shared" si="70"/>
        <v>-2.3107872747860525E-2</v>
      </c>
    </row>
    <row r="267" spans="2:39" x14ac:dyDescent="0.2">
      <c r="B267" s="178" t="s">
        <v>522</v>
      </c>
      <c r="D267" s="49">
        <v>1147109</v>
      </c>
      <c r="E267" s="147">
        <v>129.33873271403004</v>
      </c>
      <c r="G267" s="49">
        <v>1153676.168697268</v>
      </c>
      <c r="H267" s="147">
        <v>129.07232583503404</v>
      </c>
      <c r="J267" s="148">
        <f t="shared" si="62"/>
        <v>-5.6923848090609797E-3</v>
      </c>
      <c r="K267" s="149">
        <f t="shared" si="62"/>
        <v>2.064012384316305E-3</v>
      </c>
      <c r="L267" s="148">
        <f t="shared" si="63"/>
        <v>4.2545015566908262E-2</v>
      </c>
      <c r="M267" s="150">
        <f t="shared" si="64"/>
        <v>9.0547645222140982E-3</v>
      </c>
      <c r="N267" s="49">
        <v>1195912.7702619405</v>
      </c>
      <c r="P267" s="148">
        <f t="shared" si="65"/>
        <v>4.2545015566908262E-2</v>
      </c>
      <c r="Q267" s="151">
        <v>3.4475278371704832E-2</v>
      </c>
      <c r="R267" s="49">
        <v>1195912.7702619405</v>
      </c>
      <c r="S267" s="148">
        <f t="shared" si="66"/>
        <v>4.2545015566908262E-2</v>
      </c>
      <c r="T267" s="151">
        <v>3.4475278371704832E-2</v>
      </c>
      <c r="U267" s="49">
        <v>1195912.7702619405</v>
      </c>
      <c r="W267" s="148">
        <f t="shared" si="67"/>
        <v>4.2467006386655681E-2</v>
      </c>
      <c r="X267" s="151">
        <v>3.4397873015339142E-2</v>
      </c>
      <c r="Y267" s="49">
        <v>1195823.2852291903</v>
      </c>
      <c r="AA267" s="49">
        <v>1200964.1871567967</v>
      </c>
      <c r="AB267" s="49">
        <v>1195823.2852291903</v>
      </c>
      <c r="AC267" s="148">
        <f t="shared" si="68"/>
        <v>4.2467006386655681E-2</v>
      </c>
      <c r="AD267" s="151">
        <v>3.4397873015339142E-2</v>
      </c>
      <c r="AE267" s="49">
        <v>1195825</v>
      </c>
      <c r="AF267" s="147">
        <v>133.7879018650176</v>
      </c>
      <c r="AG267" s="152">
        <f t="shared" si="69"/>
        <v>4.2468501249663282E-2</v>
      </c>
      <c r="AH267" s="152">
        <f t="shared" si="69"/>
        <v>3.4399356307477813E-2</v>
      </c>
      <c r="AJ267" s="49">
        <v>1200964.1871567967</v>
      </c>
      <c r="AK267" s="147">
        <v>134.36286983022947</v>
      </c>
      <c r="AL267" s="152">
        <f t="shared" si="70"/>
        <v>-4.2792176584077746E-3</v>
      </c>
      <c r="AM267" s="151">
        <f t="shared" si="70"/>
        <v>-4.2792176584077746E-3</v>
      </c>
    </row>
    <row r="268" spans="2:39" x14ac:dyDescent="0.2">
      <c r="B268" s="178" t="s">
        <v>523</v>
      </c>
      <c r="D268" s="49">
        <v>467731</v>
      </c>
      <c r="E268" s="147">
        <v>128.82506228419803</v>
      </c>
      <c r="G268" s="49">
        <v>489436.3213929109</v>
      </c>
      <c r="H268" s="147">
        <v>133.21482491969977</v>
      </c>
      <c r="J268" s="148">
        <f t="shared" si="62"/>
        <v>-4.4347590164821926E-2</v>
      </c>
      <c r="K268" s="149">
        <f t="shared" si="62"/>
        <v>-3.2952508387469881E-2</v>
      </c>
      <c r="L268" s="148">
        <f t="shared" si="63"/>
        <v>4.6806457099706655E-2</v>
      </c>
      <c r="M268" s="150">
        <f t="shared" si="64"/>
        <v>9.0547645222140982E-3</v>
      </c>
      <c r="N268" s="49">
        <v>489623.83098570287</v>
      </c>
      <c r="P268" s="148">
        <f t="shared" si="65"/>
        <v>4.6806457099706655E-2</v>
      </c>
      <c r="Q268" s="151">
        <v>3.4471545642751344E-2</v>
      </c>
      <c r="R268" s="49">
        <v>489623.83098570287</v>
      </c>
      <c r="S268" s="148">
        <f t="shared" si="66"/>
        <v>4.6806457099706655E-2</v>
      </c>
      <c r="T268" s="151">
        <v>3.4471545642751344E-2</v>
      </c>
      <c r="U268" s="49">
        <v>489623.83098570287</v>
      </c>
      <c r="W268" s="148">
        <f t="shared" si="67"/>
        <v>4.6806457099706655E-2</v>
      </c>
      <c r="X268" s="151">
        <v>3.4471545642751344E-2</v>
      </c>
      <c r="Y268" s="49">
        <v>489623.83098570287</v>
      </c>
      <c r="AA268" s="49">
        <v>509497.82082296879</v>
      </c>
      <c r="AB268" s="49">
        <v>489623.83098570287</v>
      </c>
      <c r="AC268" s="148">
        <f t="shared" si="68"/>
        <v>4.6806457099706655E-2</v>
      </c>
      <c r="AD268" s="151">
        <v>3.4471545642751344E-2</v>
      </c>
      <c r="AE268" s="49">
        <v>489624</v>
      </c>
      <c r="AF268" s="147">
        <v>133.26590730098562</v>
      </c>
      <c r="AG268" s="152">
        <f t="shared" si="69"/>
        <v>4.6806818449065757E-2</v>
      </c>
      <c r="AH268" s="152">
        <f t="shared" si="69"/>
        <v>3.4471902734195758E-2</v>
      </c>
      <c r="AJ268" s="49">
        <v>509497.82082296879</v>
      </c>
      <c r="AK268" s="147">
        <v>138.6751657595378</v>
      </c>
      <c r="AL268" s="152">
        <f t="shared" si="70"/>
        <v>-3.900668464266932E-2</v>
      </c>
      <c r="AM268" s="151">
        <f t="shared" si="70"/>
        <v>-3.900668464266932E-2</v>
      </c>
    </row>
    <row r="269" spans="2:39" x14ac:dyDescent="0.2">
      <c r="B269" s="178" t="s">
        <v>524</v>
      </c>
      <c r="D269" s="49">
        <v>347750</v>
      </c>
      <c r="E269" s="147">
        <v>140.87271880687555</v>
      </c>
      <c r="G269" s="49">
        <v>366080.95034271618</v>
      </c>
      <c r="H269" s="147">
        <v>146.69730329919028</v>
      </c>
      <c r="J269" s="148">
        <f t="shared" si="62"/>
        <v>-5.0073488733994975E-2</v>
      </c>
      <c r="K269" s="149">
        <f t="shared" si="62"/>
        <v>-3.9704782305612252E-2</v>
      </c>
      <c r="L269" s="148">
        <f t="shared" si="63"/>
        <v>4.5829350034247263E-2</v>
      </c>
      <c r="M269" s="150">
        <f t="shared" si="64"/>
        <v>9.0547645222140982E-3</v>
      </c>
      <c r="N269" s="49">
        <v>363687.15647440945</v>
      </c>
      <c r="P269" s="148">
        <f t="shared" si="65"/>
        <v>4.5829350034247263E-2</v>
      </c>
      <c r="Q269" s="151">
        <v>3.4537096043097737E-2</v>
      </c>
      <c r="R269" s="49">
        <v>363687.15647440945</v>
      </c>
      <c r="S269" s="148">
        <f t="shared" si="66"/>
        <v>4.5829350034247263E-2</v>
      </c>
      <c r="T269" s="151">
        <v>3.4537096043097737E-2</v>
      </c>
      <c r="U269" s="49">
        <v>363687.15647440945</v>
      </c>
      <c r="W269" s="148">
        <f t="shared" si="67"/>
        <v>4.5829350034247263E-2</v>
      </c>
      <c r="X269" s="151">
        <v>3.4537096043097737E-2</v>
      </c>
      <c r="Y269" s="49">
        <v>363687.15647440945</v>
      </c>
      <c r="AA269" s="49">
        <v>381086.23796778335</v>
      </c>
      <c r="AB269" s="49">
        <v>363687.15647440945</v>
      </c>
      <c r="AC269" s="148">
        <f t="shared" si="68"/>
        <v>4.5829350034247263E-2</v>
      </c>
      <c r="AD269" s="151">
        <v>3.4537096043097737E-2</v>
      </c>
      <c r="AE269" s="49">
        <v>363687</v>
      </c>
      <c r="AF269" s="147">
        <v>145.73799072316069</v>
      </c>
      <c r="AG269" s="152">
        <f t="shared" si="69"/>
        <v>4.5828900071890777E-2</v>
      </c>
      <c r="AH269" s="152">
        <f t="shared" si="69"/>
        <v>3.4536650939171576E-2</v>
      </c>
      <c r="AJ269" s="49">
        <v>381086.23796778335</v>
      </c>
      <c r="AK269" s="147">
        <v>152.71027728148937</v>
      </c>
      <c r="AL269" s="152">
        <f t="shared" si="70"/>
        <v>-4.56569569674522E-2</v>
      </c>
      <c r="AM269" s="151">
        <f t="shared" si="70"/>
        <v>-4.5656956967452311E-2</v>
      </c>
    </row>
    <row r="270" spans="2:39" x14ac:dyDescent="0.2">
      <c r="B270" s="178" t="s">
        <v>525</v>
      </c>
      <c r="D270" s="49">
        <v>226985</v>
      </c>
      <c r="E270" s="147">
        <v>127.72348362224484</v>
      </c>
      <c r="G270" s="49">
        <v>234167.06509094452</v>
      </c>
      <c r="H270" s="147">
        <v>130.25295454592904</v>
      </c>
      <c r="J270" s="148">
        <f t="shared" si="62"/>
        <v>-3.0670688417071768E-2</v>
      </c>
      <c r="K270" s="149">
        <f t="shared" si="62"/>
        <v>-1.9419681745432293E-2</v>
      </c>
      <c r="L270" s="148">
        <f t="shared" si="63"/>
        <v>4.6529175047461457E-2</v>
      </c>
      <c r="M270" s="150">
        <f t="shared" si="64"/>
        <v>9.0547645222140982E-3</v>
      </c>
      <c r="N270" s="49">
        <v>237546.42479814801</v>
      </c>
      <c r="P270" s="148">
        <f t="shared" si="65"/>
        <v>4.6529175047461457E-2</v>
      </c>
      <c r="Q270" s="151">
        <v>3.4521482754102939E-2</v>
      </c>
      <c r="R270" s="49">
        <v>237546.42479814801</v>
      </c>
      <c r="S270" s="148">
        <f t="shared" si="66"/>
        <v>4.6529175047461457E-2</v>
      </c>
      <c r="T270" s="151">
        <v>3.4521482754102939E-2</v>
      </c>
      <c r="U270" s="49">
        <v>237546.42479814801</v>
      </c>
      <c r="W270" s="148">
        <f t="shared" si="67"/>
        <v>4.6529175047461457E-2</v>
      </c>
      <c r="X270" s="151">
        <v>3.4521482754102939E-2</v>
      </c>
      <c r="Y270" s="49">
        <v>237546.42479814801</v>
      </c>
      <c r="AA270" s="49">
        <v>243765.3360764136</v>
      </c>
      <c r="AB270" s="49">
        <v>237546.42479814801</v>
      </c>
      <c r="AC270" s="148">
        <f t="shared" si="68"/>
        <v>4.6529175047461457E-2</v>
      </c>
      <c r="AD270" s="151">
        <v>3.4521482754102939E-2</v>
      </c>
      <c r="AE270" s="49">
        <v>237545</v>
      </c>
      <c r="AF270" s="147">
        <v>132.13189513049602</v>
      </c>
      <c r="AG270" s="152">
        <f t="shared" si="69"/>
        <v>4.6522897988853895E-2</v>
      </c>
      <c r="AH270" s="152">
        <f t="shared" si="69"/>
        <v>3.4515277717365622E-2</v>
      </c>
      <c r="AJ270" s="49">
        <v>243765.3360764136</v>
      </c>
      <c r="AK270" s="147">
        <v>135.59189131700856</v>
      </c>
      <c r="AL270" s="152">
        <f t="shared" si="70"/>
        <v>-2.5517721988427833E-2</v>
      </c>
      <c r="AM270" s="151">
        <f t="shared" si="70"/>
        <v>-2.5517721988427833E-2</v>
      </c>
    </row>
    <row r="271" spans="2:39" x14ac:dyDescent="0.2">
      <c r="B271" s="178" t="s">
        <v>526</v>
      </c>
      <c r="D271" s="49">
        <v>274230</v>
      </c>
      <c r="E271" s="147">
        <v>142.69709386079589</v>
      </c>
      <c r="G271" s="49">
        <v>284078.66451729665</v>
      </c>
      <c r="H271" s="147">
        <v>146.4437882749265</v>
      </c>
      <c r="J271" s="148">
        <f t="shared" si="62"/>
        <v>-3.4668793357049199E-2</v>
      </c>
      <c r="K271" s="149">
        <f t="shared" si="62"/>
        <v>-2.5584522623088302E-2</v>
      </c>
      <c r="L271" s="148">
        <f t="shared" si="63"/>
        <v>4.4297098565833526E-2</v>
      </c>
      <c r="M271" s="150">
        <f t="shared" si="64"/>
        <v>9.0547645222140982E-3</v>
      </c>
      <c r="N271" s="49">
        <v>286377.59333970852</v>
      </c>
      <c r="P271" s="148">
        <f t="shared" si="65"/>
        <v>4.4297098565833526E-2</v>
      </c>
      <c r="Q271" s="151">
        <v>3.4561336162305611E-2</v>
      </c>
      <c r="R271" s="49">
        <v>286377.59333970852</v>
      </c>
      <c r="S271" s="148">
        <f t="shared" si="66"/>
        <v>4.4297098565833526E-2</v>
      </c>
      <c r="T271" s="151">
        <v>3.4561336162305611E-2</v>
      </c>
      <c r="U271" s="49">
        <v>286377.59333970852</v>
      </c>
      <c r="W271" s="148">
        <f t="shared" si="67"/>
        <v>4.4297098565833526E-2</v>
      </c>
      <c r="X271" s="151">
        <v>3.4561336162305611E-2</v>
      </c>
      <c r="Y271" s="49">
        <v>286377.59333970852</v>
      </c>
      <c r="AA271" s="49">
        <v>295722.76144513837</v>
      </c>
      <c r="AB271" s="49">
        <v>286377.59333970852</v>
      </c>
      <c r="AC271" s="148">
        <f t="shared" si="68"/>
        <v>4.4297098565833526E-2</v>
      </c>
      <c r="AD271" s="151">
        <v>3.4561336162305611E-2</v>
      </c>
      <c r="AE271" s="49">
        <v>286378</v>
      </c>
      <c r="AF271" s="147">
        <v>147.62910572625356</v>
      </c>
      <c r="AG271" s="152">
        <f t="shared" si="69"/>
        <v>4.4298581482697053E-2</v>
      </c>
      <c r="AH271" s="152">
        <f t="shared" si="69"/>
        <v>3.456280525424682E-2</v>
      </c>
      <c r="AJ271" s="49">
        <v>295722.76144513837</v>
      </c>
      <c r="AK271" s="147">
        <v>152.44637093297666</v>
      </c>
      <c r="AL271" s="152">
        <f t="shared" si="70"/>
        <v>-3.1599736859862837E-2</v>
      </c>
      <c r="AM271" s="151">
        <f t="shared" si="70"/>
        <v>-3.1599736859862837E-2</v>
      </c>
    </row>
    <row r="272" spans="2:39" x14ac:dyDescent="0.2">
      <c r="B272" s="178"/>
      <c r="D272" s="1"/>
      <c r="G272" s="1"/>
      <c r="N272" s="1"/>
      <c r="P272" s="47"/>
      <c r="R272" s="1"/>
      <c r="T272" s="46"/>
      <c r="U272" s="1"/>
      <c r="W272" s="47"/>
      <c r="X272" s="46"/>
      <c r="Y272" s="1"/>
      <c r="AA272" s="1"/>
      <c r="AB272" s="1"/>
      <c r="AC272" s="47"/>
      <c r="AD272" s="46"/>
      <c r="AE272" s="1"/>
      <c r="AF272" s="68"/>
      <c r="AJ272" s="1"/>
      <c r="AK272" s="68"/>
    </row>
    <row r="273" spans="2:39" x14ac:dyDescent="0.2">
      <c r="B273" s="178" t="s">
        <v>12</v>
      </c>
      <c r="D273" s="153">
        <f>SUM(D260:D271)</f>
        <v>7999732</v>
      </c>
      <c r="E273" s="154">
        <v>135.59136696503603</v>
      </c>
      <c r="G273" s="153">
        <f>SUM(G260:G271)</f>
        <v>8072900.0000000019</v>
      </c>
      <c r="H273" s="154">
        <v>135.90205732386204</v>
      </c>
      <c r="J273" s="148">
        <f>D273/G273-1</f>
        <v>-9.0634096792976404E-3</v>
      </c>
      <c r="K273" s="149">
        <f>E273/H273-1</f>
        <v>-2.2861343304436677E-3</v>
      </c>
      <c r="L273" s="148">
        <f>N273/$D273-1</f>
        <v>4.1499017494234458E-2</v>
      </c>
      <c r="M273" s="150">
        <f>M$219</f>
        <v>9.0547645222140982E-3</v>
      </c>
      <c r="N273" s="153">
        <f>SUM(N260:N271)</f>
        <v>8331713.0182171874</v>
      </c>
      <c r="P273" s="148">
        <f>R273/$D273-1</f>
        <v>4.1499017494234458E-2</v>
      </c>
      <c r="Q273" s="151">
        <v>3.4424318164099077E-2</v>
      </c>
      <c r="R273" s="153">
        <f>SUM(R260:R271)</f>
        <v>8331713.0182171874</v>
      </c>
      <c r="S273" s="148">
        <f>U273/$D273-1</f>
        <v>4.1499017494234458E-2</v>
      </c>
      <c r="T273" s="151">
        <v>3.4424318164099077E-2</v>
      </c>
      <c r="U273" s="153">
        <f>SUM(U260:U271)</f>
        <v>8331713.0182171874</v>
      </c>
      <c r="W273" s="148">
        <f>Y273/$D273-1</f>
        <v>3.9984679407012669E-2</v>
      </c>
      <c r="X273" s="151">
        <v>3.2920266679621335E-2</v>
      </c>
      <c r="Y273" s="153">
        <f>SUM(Y260:Y271)</f>
        <v>8319598.7193620196</v>
      </c>
      <c r="AA273" s="153">
        <f>SUM(AA260:AA271)</f>
        <v>8403800</v>
      </c>
      <c r="AB273" s="153">
        <f>SUM(AB260:AB271)</f>
        <v>8319598.7193620196</v>
      </c>
      <c r="AC273" s="148">
        <f>AB273/$D273-1</f>
        <v>3.9984679407012669E-2</v>
      </c>
      <c r="AD273" s="151">
        <v>3.2920266679621335E-2</v>
      </c>
      <c r="AE273" s="153">
        <f>SUM(AE260:AE271)</f>
        <v>8319600</v>
      </c>
      <c r="AF273" s="154">
        <v>140.05509248369265</v>
      </c>
      <c r="AG273" s="152">
        <f t="shared" ref="AG273:AH273" si="71">AE273/D273 - 1</f>
        <v>3.9984839492122948E-2</v>
      </c>
      <c r="AH273" s="152">
        <f t="shared" si="71"/>
        <v>3.2920425677304799E-2</v>
      </c>
      <c r="AJ273" s="153">
        <f>SUM(AJ260:AJ271)</f>
        <v>8403800</v>
      </c>
      <c r="AK273" s="154">
        <v>141.47254510005965</v>
      </c>
      <c r="AL273" s="152">
        <f t="shared" ref="AL273:AM273" si="72">AE273/AJ273-1</f>
        <v>-1.0019276993740944E-2</v>
      </c>
      <c r="AM273" s="151">
        <f t="shared" si="72"/>
        <v>-1.0019276993740944E-2</v>
      </c>
    </row>
    <row r="274" spans="2:39" x14ac:dyDescent="0.2">
      <c r="B274" s="178"/>
      <c r="D274" s="1"/>
      <c r="G274" s="1"/>
      <c r="N274" s="1"/>
      <c r="P274" s="47"/>
      <c r="R274" s="1"/>
      <c r="T274" s="46"/>
      <c r="U274" s="1"/>
      <c r="W274" s="47"/>
      <c r="X274" s="46"/>
      <c r="Y274" s="1"/>
      <c r="AA274" s="1"/>
      <c r="AB274" s="1"/>
      <c r="AC274" s="47"/>
      <c r="AD274" s="46"/>
      <c r="AE274" s="1"/>
      <c r="AF274" s="68"/>
      <c r="AJ274" s="1"/>
      <c r="AK274" s="68"/>
    </row>
    <row r="275" spans="2:39" x14ac:dyDescent="0.2">
      <c r="B275" s="38" t="s">
        <v>527</v>
      </c>
      <c r="D275" s="1"/>
      <c r="G275" s="1"/>
      <c r="N275" s="1"/>
      <c r="P275" s="47"/>
      <c r="R275" s="1"/>
      <c r="T275" s="46"/>
      <c r="U275" s="1"/>
      <c r="W275" s="47"/>
      <c r="X275" s="46"/>
      <c r="Y275" s="1"/>
      <c r="AA275" s="1"/>
      <c r="AB275" s="1"/>
      <c r="AC275" s="47"/>
      <c r="AD275" s="46"/>
      <c r="AE275" s="1"/>
      <c r="AF275" s="68"/>
      <c r="AJ275" s="1"/>
      <c r="AK275" s="68"/>
    </row>
    <row r="276" spans="2:39" x14ac:dyDescent="0.2">
      <c r="B276" s="178"/>
      <c r="D276" s="1"/>
      <c r="G276" s="1"/>
      <c r="N276" s="1"/>
      <c r="P276" s="47"/>
      <c r="R276" s="1"/>
      <c r="T276" s="46"/>
      <c r="U276" s="1"/>
      <c r="W276" s="47"/>
      <c r="X276" s="46"/>
      <c r="Y276" s="1"/>
      <c r="AA276" s="1"/>
      <c r="AB276" s="1"/>
      <c r="AC276" s="47"/>
      <c r="AD276" s="46"/>
      <c r="AE276" s="1"/>
      <c r="AF276" s="68"/>
      <c r="AJ276" s="1"/>
      <c r="AK276" s="68"/>
    </row>
    <row r="277" spans="2:39" x14ac:dyDescent="0.2">
      <c r="B277" s="178" t="s">
        <v>528</v>
      </c>
      <c r="D277" s="49">
        <v>469705</v>
      </c>
      <c r="E277" s="147">
        <v>143.22433552857757</v>
      </c>
      <c r="G277" s="49">
        <v>460908.33450742561</v>
      </c>
      <c r="H277" s="147">
        <v>140.19698356965782</v>
      </c>
      <c r="J277" s="148">
        <f t="shared" ref="J277:K289" si="73">D277/G277-1</f>
        <v>1.9085498859497507E-2</v>
      </c>
      <c r="K277" s="149">
        <f t="shared" si="73"/>
        <v>2.1593559874386159E-2</v>
      </c>
      <c r="L277" s="148">
        <f t="shared" ref="L277:L289" si="74">N277/$D277-1</f>
        <v>3.7023290810214604E-2</v>
      </c>
      <c r="M277" s="150">
        <f t="shared" ref="M277:M289" si="75">M$219</f>
        <v>9.0547645222140982E-3</v>
      </c>
      <c r="N277" s="49">
        <v>487095.02481001185</v>
      </c>
      <c r="P277" s="148">
        <f t="shared" ref="P277:P289" si="76">R277/$D277-1</f>
        <v>3.7023290810214604E-2</v>
      </c>
      <c r="Q277" s="151">
        <v>3.44773490684398E-2</v>
      </c>
      <c r="R277" s="49">
        <v>487095.02481001185</v>
      </c>
      <c r="S277" s="148">
        <f t="shared" ref="S277:S289" si="77">U277/$D277-1</f>
        <v>3.7023290810214604E-2</v>
      </c>
      <c r="T277" s="151">
        <v>3.44773490684398E-2</v>
      </c>
      <c r="U277" s="49">
        <v>487095.02481001185</v>
      </c>
      <c r="W277" s="148">
        <f t="shared" ref="W277:W289" si="78">Y277/$D277-1</f>
        <v>3.5545215536468611E-2</v>
      </c>
      <c r="X277" s="151">
        <v>3.300290254013305E-2</v>
      </c>
      <c r="Y277" s="49">
        <v>486400.76546355698</v>
      </c>
      <c r="AA277" s="49">
        <v>479800.50062969985</v>
      </c>
      <c r="AB277" s="49">
        <v>486400.76546355698</v>
      </c>
      <c r="AC277" s="148">
        <f t="shared" ref="AC277:AC289" si="79">AB277/$D277-1</f>
        <v>3.5545215536468611E-2</v>
      </c>
      <c r="AD277" s="151">
        <v>3.300290254013305E-2</v>
      </c>
      <c r="AE277" s="49">
        <v>486400</v>
      </c>
      <c r="AF277" s="147">
        <v>147.950921480208</v>
      </c>
      <c r="AG277" s="152">
        <f t="shared" ref="AG277:AH289" si="80">AE277/D277 - 1</f>
        <v>3.5543585867725547E-2</v>
      </c>
      <c r="AH277" s="152">
        <f t="shared" si="80"/>
        <v>3.3001276872304475E-2</v>
      </c>
      <c r="AJ277" s="49">
        <v>479800.50062969985</v>
      </c>
      <c r="AK277" s="147">
        <v>145.94351602555346</v>
      </c>
      <c r="AL277" s="152">
        <f t="shared" ref="AL277:AM289" si="81">AE277/AJ277-1</f>
        <v>1.3754673789708072E-2</v>
      </c>
      <c r="AM277" s="151">
        <f t="shared" si="81"/>
        <v>1.3754673789708072E-2</v>
      </c>
    </row>
    <row r="278" spans="2:39" x14ac:dyDescent="0.2">
      <c r="B278" s="178" t="s">
        <v>529</v>
      </c>
      <c r="D278" s="49">
        <v>640931</v>
      </c>
      <c r="E278" s="147">
        <v>140.46236720269388</v>
      </c>
      <c r="G278" s="49">
        <v>655285.98471669364</v>
      </c>
      <c r="H278" s="147">
        <v>142.96262069590361</v>
      </c>
      <c r="J278" s="148">
        <f t="shared" si="73"/>
        <v>-2.1906442456418262E-2</v>
      </c>
      <c r="K278" s="149">
        <f t="shared" si="73"/>
        <v>-1.7488861641170028E-2</v>
      </c>
      <c r="L278" s="148">
        <f t="shared" si="74"/>
        <v>3.9183564853475517E-2</v>
      </c>
      <c r="M278" s="150">
        <f t="shared" si="75"/>
        <v>9.0547645222140982E-3</v>
      </c>
      <c r="N278" s="49">
        <v>666044.96140510298</v>
      </c>
      <c r="P278" s="148">
        <f t="shared" si="76"/>
        <v>3.9183564853475517E-2</v>
      </c>
      <c r="Q278" s="151">
        <v>3.4511172653132416E-2</v>
      </c>
      <c r="R278" s="49">
        <v>666044.96140510298</v>
      </c>
      <c r="S278" s="148">
        <f t="shared" si="77"/>
        <v>3.9183564853475517E-2</v>
      </c>
      <c r="T278" s="151">
        <v>3.4511172653132416E-2</v>
      </c>
      <c r="U278" s="49">
        <v>666044.96140510298</v>
      </c>
      <c r="W278" s="148">
        <f t="shared" si="78"/>
        <v>3.8817522675901994E-2</v>
      </c>
      <c r="X278" s="151">
        <v>3.4146776279700974E-2</v>
      </c>
      <c r="Y278" s="49">
        <v>665810.35362618847</v>
      </c>
      <c r="AA278" s="49">
        <v>682145.49398136372</v>
      </c>
      <c r="AB278" s="49">
        <v>665810.35362618847</v>
      </c>
      <c r="AC278" s="148">
        <f t="shared" si="79"/>
        <v>3.8817522675901994E-2</v>
      </c>
      <c r="AD278" s="151">
        <v>3.4146776279700974E-2</v>
      </c>
      <c r="AE278" s="49">
        <v>665810</v>
      </c>
      <c r="AF278" s="147">
        <v>145.25862708126175</v>
      </c>
      <c r="AG278" s="152">
        <f t="shared" si="80"/>
        <v>3.8816970937589179E-2</v>
      </c>
      <c r="AH278" s="152">
        <f t="shared" si="80"/>
        <v>3.4146227022122222E-2</v>
      </c>
      <c r="AJ278" s="49">
        <v>682145.49398136372</v>
      </c>
      <c r="AK278" s="147">
        <v>148.8225138183596</v>
      </c>
      <c r="AL278" s="152">
        <f t="shared" si="81"/>
        <v>-2.3947228451251745E-2</v>
      </c>
      <c r="AM278" s="151">
        <f t="shared" si="81"/>
        <v>-2.3947228451251856E-2</v>
      </c>
    </row>
    <row r="279" spans="2:39" x14ac:dyDescent="0.2">
      <c r="B279" s="178" t="s">
        <v>530</v>
      </c>
      <c r="D279" s="49">
        <v>373024</v>
      </c>
      <c r="E279" s="147">
        <v>143.44657799247486</v>
      </c>
      <c r="G279" s="49">
        <v>371871.50904820696</v>
      </c>
      <c r="H279" s="147">
        <v>142.59652744872648</v>
      </c>
      <c r="J279" s="148">
        <f t="shared" si="73"/>
        <v>3.0991644257523099E-3</v>
      </c>
      <c r="K279" s="149">
        <f t="shared" si="73"/>
        <v>5.9612289230117632E-3</v>
      </c>
      <c r="L279" s="148">
        <f t="shared" si="74"/>
        <v>3.7342041497038014E-2</v>
      </c>
      <c r="M279" s="150">
        <f t="shared" si="75"/>
        <v>9.0547645222140982E-3</v>
      </c>
      <c r="N279" s="49">
        <v>386953.4776873911</v>
      </c>
      <c r="P279" s="148">
        <f t="shared" si="76"/>
        <v>3.7342041497038014E-2</v>
      </c>
      <c r="Q279" s="151">
        <v>3.4390695318754494E-2</v>
      </c>
      <c r="R279" s="49">
        <v>386953.4776873911</v>
      </c>
      <c r="S279" s="148">
        <f t="shared" si="77"/>
        <v>3.7342041497038014E-2</v>
      </c>
      <c r="T279" s="151">
        <v>3.4390695318754494E-2</v>
      </c>
      <c r="U279" s="49">
        <v>386953.4776873911</v>
      </c>
      <c r="W279" s="148">
        <f t="shared" si="78"/>
        <v>3.5223737318925252E-2</v>
      </c>
      <c r="X279" s="151">
        <v>3.2278417936713266E-2</v>
      </c>
      <c r="Y279" s="49">
        <v>386163.29938965477</v>
      </c>
      <c r="AA279" s="49">
        <v>387114.14581368794</v>
      </c>
      <c r="AB279" s="49">
        <v>386163.29938965477</v>
      </c>
      <c r="AC279" s="148">
        <f t="shared" si="79"/>
        <v>3.5223737318925252E-2</v>
      </c>
      <c r="AD279" s="151">
        <v>3.2278417936713266E-2</v>
      </c>
      <c r="AE279" s="49">
        <v>386162</v>
      </c>
      <c r="AF279" s="147">
        <v>148.07630832916752</v>
      </c>
      <c r="AG279" s="152">
        <f t="shared" si="80"/>
        <v>3.5220253924680422E-2</v>
      </c>
      <c r="AH279" s="152">
        <f t="shared" si="80"/>
        <v>3.2274944453087873E-2</v>
      </c>
      <c r="AJ279" s="49">
        <v>387114.14581368794</v>
      </c>
      <c r="AK279" s="147">
        <v>148.44141477952252</v>
      </c>
      <c r="AL279" s="152">
        <f t="shared" si="81"/>
        <v>-2.4595996400146314E-3</v>
      </c>
      <c r="AM279" s="151">
        <f t="shared" si="81"/>
        <v>-2.4595996400147424E-3</v>
      </c>
    </row>
    <row r="280" spans="2:39" x14ac:dyDescent="0.2">
      <c r="B280" s="178" t="s">
        <v>531</v>
      </c>
      <c r="D280" s="49">
        <v>807228</v>
      </c>
      <c r="E280" s="147">
        <v>138.20175467368634</v>
      </c>
      <c r="G280" s="49">
        <v>803339.54550134006</v>
      </c>
      <c r="H280" s="147">
        <v>136.89666126528257</v>
      </c>
      <c r="J280" s="148">
        <f t="shared" si="73"/>
        <v>4.8403623603929802E-3</v>
      </c>
      <c r="K280" s="149">
        <f t="shared" si="73"/>
        <v>9.5334202919288291E-3</v>
      </c>
      <c r="L280" s="148">
        <f t="shared" si="74"/>
        <v>3.9292441130382771E-2</v>
      </c>
      <c r="M280" s="150">
        <f t="shared" si="75"/>
        <v>9.0547645222140982E-3</v>
      </c>
      <c r="N280" s="49">
        <v>838945.95866879658</v>
      </c>
      <c r="P280" s="148">
        <f t="shared" si="76"/>
        <v>3.9292441130382771E-2</v>
      </c>
      <c r="Q280" s="151">
        <v>3.4461041261895087E-2</v>
      </c>
      <c r="R280" s="49">
        <v>838945.95866879658</v>
      </c>
      <c r="S280" s="148">
        <f t="shared" si="77"/>
        <v>3.9292441130382771E-2</v>
      </c>
      <c r="T280" s="151">
        <v>3.4461041261895087E-2</v>
      </c>
      <c r="U280" s="49">
        <v>838945.95866879658</v>
      </c>
      <c r="W280" s="148">
        <f t="shared" si="78"/>
        <v>3.5304448346334505E-2</v>
      </c>
      <c r="X280" s="151">
        <v>3.0491587617601734E-2</v>
      </c>
      <c r="Y280" s="49">
        <v>835726.73922971485</v>
      </c>
      <c r="AA280" s="49">
        <v>836267.62036989944</v>
      </c>
      <c r="AB280" s="49">
        <v>835726.73922971485</v>
      </c>
      <c r="AC280" s="148">
        <f t="shared" si="79"/>
        <v>3.5304448346334505E-2</v>
      </c>
      <c r="AD280" s="151">
        <v>3.0491587617601734E-2</v>
      </c>
      <c r="AE280" s="49">
        <v>835728</v>
      </c>
      <c r="AF280" s="147">
        <v>142.41596043241373</v>
      </c>
      <c r="AG280" s="152">
        <f t="shared" si="80"/>
        <v>3.5306010197862392E-2</v>
      </c>
      <c r="AH280" s="152">
        <f t="shared" si="80"/>
        <v>3.0493142208488644E-2</v>
      </c>
      <c r="AJ280" s="49">
        <v>836267.62036989944</v>
      </c>
      <c r="AK280" s="147">
        <v>142.50791685034889</v>
      </c>
      <c r="AL280" s="152">
        <f t="shared" si="81"/>
        <v>-6.4527234674083278E-4</v>
      </c>
      <c r="AM280" s="151">
        <f t="shared" si="81"/>
        <v>-6.4527234674083278E-4</v>
      </c>
    </row>
    <row r="281" spans="2:39" x14ac:dyDescent="0.2">
      <c r="B281" s="178" t="s">
        <v>532</v>
      </c>
      <c r="D281" s="49">
        <v>624317</v>
      </c>
      <c r="E281" s="147">
        <v>138.27009245873222</v>
      </c>
      <c r="G281" s="49">
        <v>634010.24947442545</v>
      </c>
      <c r="H281" s="147">
        <v>139.56742356141493</v>
      </c>
      <c r="J281" s="148">
        <f t="shared" si="73"/>
        <v>-1.5288789861774066E-2</v>
      </c>
      <c r="K281" s="149">
        <f t="shared" si="73"/>
        <v>-9.2953718681482167E-3</v>
      </c>
      <c r="L281" s="148">
        <f t="shared" si="74"/>
        <v>4.0796579953411571E-2</v>
      </c>
      <c r="M281" s="150">
        <f t="shared" si="75"/>
        <v>9.0547645222140982E-3</v>
      </c>
      <c r="N281" s="49">
        <v>649786.99840677402</v>
      </c>
      <c r="P281" s="148">
        <f t="shared" si="76"/>
        <v>4.0796579953411571E-2</v>
      </c>
      <c r="Q281" s="151">
        <v>3.4500123095468016E-2</v>
      </c>
      <c r="R281" s="49">
        <v>649786.99840677402</v>
      </c>
      <c r="S281" s="148">
        <f t="shared" si="77"/>
        <v>4.0796579953411571E-2</v>
      </c>
      <c r="T281" s="151">
        <v>3.4500123095468016E-2</v>
      </c>
      <c r="U281" s="49">
        <v>649786.99840677402</v>
      </c>
      <c r="W281" s="148">
        <f t="shared" si="78"/>
        <v>3.8645404082499279E-2</v>
      </c>
      <c r="X281" s="151">
        <v>3.2361961089441449E-2</v>
      </c>
      <c r="Y281" s="49">
        <v>648443.9827405737</v>
      </c>
      <c r="AA281" s="49">
        <v>659997.68788578769</v>
      </c>
      <c r="AB281" s="49">
        <v>648443.9827405737</v>
      </c>
      <c r="AC281" s="148">
        <f t="shared" si="79"/>
        <v>3.8645404082499279E-2</v>
      </c>
      <c r="AD281" s="151">
        <v>3.2361961089441449E-2</v>
      </c>
      <c r="AE281" s="49">
        <v>648445</v>
      </c>
      <c r="AF281" s="147">
        <v>142.74500774444078</v>
      </c>
      <c r="AG281" s="152">
        <f t="shared" si="80"/>
        <v>3.8647033478184989E-2</v>
      </c>
      <c r="AH281" s="152">
        <f t="shared" si="80"/>
        <v>3.236358062785083E-2</v>
      </c>
      <c r="AJ281" s="49">
        <v>659997.68788578769</v>
      </c>
      <c r="AK281" s="147">
        <v>145.28815098978293</v>
      </c>
      <c r="AL281" s="152">
        <f t="shared" si="81"/>
        <v>-1.7504133874764238E-2</v>
      </c>
      <c r="AM281" s="151">
        <f t="shared" si="81"/>
        <v>-1.750413387476446E-2</v>
      </c>
    </row>
    <row r="282" spans="2:39" x14ac:dyDescent="0.2">
      <c r="B282" s="178" t="s">
        <v>533</v>
      </c>
      <c r="D282" s="49">
        <v>505955</v>
      </c>
      <c r="E282" s="147">
        <v>134.26260461807999</v>
      </c>
      <c r="G282" s="49">
        <v>502746.64547031472</v>
      </c>
      <c r="H282" s="147">
        <v>132.79262705444438</v>
      </c>
      <c r="J282" s="148">
        <f t="shared" si="73"/>
        <v>6.3816527839462012E-3</v>
      </c>
      <c r="K282" s="149">
        <f t="shared" si="73"/>
        <v>1.1069722741707144E-2</v>
      </c>
      <c r="L282" s="148">
        <f t="shared" si="74"/>
        <v>3.930056052764308E-2</v>
      </c>
      <c r="M282" s="150">
        <f t="shared" si="75"/>
        <v>9.0547645222140982E-3</v>
      </c>
      <c r="N282" s="49">
        <v>525839.3151017637</v>
      </c>
      <c r="P282" s="148">
        <f t="shared" si="76"/>
        <v>3.930056052764308E-2</v>
      </c>
      <c r="Q282" s="151">
        <v>3.448159144440166E-2</v>
      </c>
      <c r="R282" s="49">
        <v>525839.3151017637</v>
      </c>
      <c r="S282" s="148">
        <f t="shared" si="77"/>
        <v>3.930056052764308E-2</v>
      </c>
      <c r="T282" s="151">
        <v>3.448159144440166E-2</v>
      </c>
      <c r="U282" s="49">
        <v>525839.3151017637</v>
      </c>
      <c r="W282" s="148">
        <f t="shared" si="78"/>
        <v>3.8375291680597945E-2</v>
      </c>
      <c r="X282" s="151">
        <v>3.3560612830747072E-2</v>
      </c>
      <c r="Y282" s="49">
        <v>525371.17070225696</v>
      </c>
      <c r="AA282" s="49">
        <v>523353.72161223734</v>
      </c>
      <c r="AB282" s="49">
        <v>525371.17070225696</v>
      </c>
      <c r="AC282" s="148">
        <f t="shared" si="79"/>
        <v>3.8375291680597945E-2</v>
      </c>
      <c r="AD282" s="151">
        <v>3.3560612830747072E-2</v>
      </c>
      <c r="AE282" s="49">
        <v>525373</v>
      </c>
      <c r="AF282" s="147">
        <v>138.76902308957128</v>
      </c>
      <c r="AG282" s="152">
        <f t="shared" si="80"/>
        <v>3.8378907215068425E-2</v>
      </c>
      <c r="AH282" s="152">
        <f t="shared" si="80"/>
        <v>3.3564211600915383E-2</v>
      </c>
      <c r="AJ282" s="49">
        <v>523353.72161223734</v>
      </c>
      <c r="AK282" s="147">
        <v>138.23566243111395</v>
      </c>
      <c r="AL282" s="152">
        <f t="shared" si="81"/>
        <v>3.8583434193266708E-3</v>
      </c>
      <c r="AM282" s="151">
        <f t="shared" si="81"/>
        <v>3.8583434193264488E-3</v>
      </c>
    </row>
    <row r="283" spans="2:39" x14ac:dyDescent="0.2">
      <c r="B283" s="178" t="s">
        <v>534</v>
      </c>
      <c r="D283" s="49">
        <v>641272</v>
      </c>
      <c r="E283" s="147">
        <v>129.25588638933516</v>
      </c>
      <c r="G283" s="49">
        <v>649446.74255975301</v>
      </c>
      <c r="H283" s="147">
        <v>129.79894559630128</v>
      </c>
      <c r="J283" s="148">
        <f t="shared" si="73"/>
        <v>-1.2587240837536262E-2</v>
      </c>
      <c r="K283" s="149">
        <f t="shared" si="73"/>
        <v>-4.1838491404632139E-3</v>
      </c>
      <c r="L283" s="148">
        <f t="shared" si="74"/>
        <v>4.3242778347342359E-2</v>
      </c>
      <c r="M283" s="150">
        <f t="shared" si="75"/>
        <v>9.0547645222140982E-3</v>
      </c>
      <c r="N283" s="49">
        <v>669002.38295635697</v>
      </c>
      <c r="P283" s="148">
        <f t="shared" si="76"/>
        <v>4.3242778347342359E-2</v>
      </c>
      <c r="Q283" s="151">
        <v>3.4439167666768133E-2</v>
      </c>
      <c r="R283" s="49">
        <v>669002.38295635697</v>
      </c>
      <c r="S283" s="148">
        <f t="shared" si="77"/>
        <v>4.3242778347342359E-2</v>
      </c>
      <c r="T283" s="151">
        <v>3.4439167666768133E-2</v>
      </c>
      <c r="U283" s="49">
        <v>669002.38295635697</v>
      </c>
      <c r="W283" s="148">
        <f t="shared" si="78"/>
        <v>4.2057069940647951E-2</v>
      </c>
      <c r="X283" s="151">
        <v>3.3263465095158207E-2</v>
      </c>
      <c r="Y283" s="49">
        <v>668242.02135497914</v>
      </c>
      <c r="AA283" s="49">
        <v>676066.9071986092</v>
      </c>
      <c r="AB283" s="49">
        <v>668242.02135497914</v>
      </c>
      <c r="AC283" s="148">
        <f t="shared" si="79"/>
        <v>4.2057069940647951E-2</v>
      </c>
      <c r="AD283" s="151">
        <v>3.3263465095158207E-2</v>
      </c>
      <c r="AE283" s="49">
        <v>668240</v>
      </c>
      <c r="AF283" s="147">
        <v>133.55498106496708</v>
      </c>
      <c r="AG283" s="152">
        <f t="shared" si="80"/>
        <v>4.2053917838296373E-2</v>
      </c>
      <c r="AH283" s="152">
        <f t="shared" si="80"/>
        <v>3.3260339592446009E-2</v>
      </c>
      <c r="AJ283" s="49">
        <v>676066.9071986092</v>
      </c>
      <c r="AK283" s="147">
        <v>135.11927300006153</v>
      </c>
      <c r="AL283" s="152">
        <f t="shared" si="81"/>
        <v>-1.1577119239634448E-2</v>
      </c>
      <c r="AM283" s="151">
        <f t="shared" si="81"/>
        <v>-1.1577119239634559E-2</v>
      </c>
    </row>
    <row r="284" spans="2:39" x14ac:dyDescent="0.2">
      <c r="B284" s="178" t="s">
        <v>535</v>
      </c>
      <c r="D284" s="49">
        <v>627568</v>
      </c>
      <c r="E284" s="147">
        <v>137.30964337789001</v>
      </c>
      <c r="G284" s="49">
        <v>607120.10214449314</v>
      </c>
      <c r="H284" s="147">
        <v>131.83871551717797</v>
      </c>
      <c r="J284" s="148">
        <f t="shared" si="73"/>
        <v>3.3680152877956004E-2</v>
      </c>
      <c r="K284" s="149">
        <f t="shared" si="73"/>
        <v>4.1497126540186891E-2</v>
      </c>
      <c r="L284" s="148">
        <f t="shared" si="74"/>
        <v>4.22824520404117E-2</v>
      </c>
      <c r="M284" s="150">
        <f t="shared" si="75"/>
        <v>9.0547645222140982E-3</v>
      </c>
      <c r="N284" s="49">
        <v>654103.11386209715</v>
      </c>
      <c r="P284" s="148">
        <f t="shared" si="76"/>
        <v>4.22824520404117E-2</v>
      </c>
      <c r="Q284" s="151">
        <v>3.4459584104836294E-2</v>
      </c>
      <c r="R284" s="49">
        <v>654103.11386209715</v>
      </c>
      <c r="S284" s="148">
        <f t="shared" si="77"/>
        <v>4.22824520404117E-2</v>
      </c>
      <c r="T284" s="151">
        <v>3.4459584104836294E-2</v>
      </c>
      <c r="U284" s="49">
        <v>654103.11386209715</v>
      </c>
      <c r="W284" s="148">
        <f t="shared" si="78"/>
        <v>3.6874066661191751E-2</v>
      </c>
      <c r="X284" s="151">
        <v>2.9091791450249982E-2</v>
      </c>
      <c r="Y284" s="49">
        <v>650708.98426643084</v>
      </c>
      <c r="AA284" s="49">
        <v>632005.34063371166</v>
      </c>
      <c r="AB284" s="49">
        <v>650708.98426643084</v>
      </c>
      <c r="AC284" s="148">
        <f t="shared" si="79"/>
        <v>3.6874066661191751E-2</v>
      </c>
      <c r="AD284" s="151">
        <v>2.9091791450249982E-2</v>
      </c>
      <c r="AE284" s="49">
        <v>650711</v>
      </c>
      <c r="AF284" s="147">
        <v>141.3046646122761</v>
      </c>
      <c r="AG284" s="152">
        <f t="shared" si="80"/>
        <v>3.6877278637534205E-2</v>
      </c>
      <c r="AH284" s="152">
        <f t="shared" si="80"/>
        <v>2.9094979319051806E-2</v>
      </c>
      <c r="AJ284" s="49">
        <v>632005.34063371166</v>
      </c>
      <c r="AK284" s="147">
        <v>137.24265102543822</v>
      </c>
      <c r="AL284" s="152">
        <f t="shared" si="81"/>
        <v>2.959731218019801E-2</v>
      </c>
      <c r="AM284" s="151">
        <f t="shared" si="81"/>
        <v>2.959731218019801E-2</v>
      </c>
    </row>
    <row r="285" spans="2:39" x14ac:dyDescent="0.2">
      <c r="B285" s="178" t="s">
        <v>489</v>
      </c>
      <c r="D285" s="49">
        <v>1325778</v>
      </c>
      <c r="E285" s="147">
        <v>134.57860081544882</v>
      </c>
      <c r="G285" s="49">
        <v>1383625.1291051658</v>
      </c>
      <c r="H285" s="147">
        <v>138.8768518539265</v>
      </c>
      <c r="J285" s="148">
        <f t="shared" si="73"/>
        <v>-4.180838284035604E-2</v>
      </c>
      <c r="K285" s="149">
        <f t="shared" si="73"/>
        <v>-3.0950089817694426E-2</v>
      </c>
      <c r="L285" s="148">
        <f t="shared" si="74"/>
        <v>4.6200360206515745E-2</v>
      </c>
      <c r="M285" s="150">
        <f t="shared" si="75"/>
        <v>9.0547645222140982E-3</v>
      </c>
      <c r="N285" s="49">
        <v>1387029.4211538741</v>
      </c>
      <c r="P285" s="148">
        <f t="shared" si="76"/>
        <v>4.6200360206515745E-2</v>
      </c>
      <c r="Q285" s="151">
        <v>3.4477589323229196E-2</v>
      </c>
      <c r="R285" s="49">
        <v>1387029.4211538741</v>
      </c>
      <c r="S285" s="148">
        <f t="shared" si="77"/>
        <v>4.6200360206515745E-2</v>
      </c>
      <c r="T285" s="151">
        <v>3.4477589323229196E-2</v>
      </c>
      <c r="U285" s="49">
        <v>1387029.4211538741</v>
      </c>
      <c r="W285" s="148">
        <f t="shared" si="78"/>
        <v>4.6200360206515745E-2</v>
      </c>
      <c r="X285" s="151">
        <v>3.4477589323229196E-2</v>
      </c>
      <c r="Y285" s="49">
        <v>1387029.4211538741</v>
      </c>
      <c r="AA285" s="49">
        <v>1440338.5227085671</v>
      </c>
      <c r="AB285" s="49">
        <v>1387029.4211538741</v>
      </c>
      <c r="AC285" s="148">
        <f t="shared" si="79"/>
        <v>4.6200360206515745E-2</v>
      </c>
      <c r="AD285" s="151">
        <v>3.4477589323229196E-2</v>
      </c>
      <c r="AE285" s="49">
        <v>1387029</v>
      </c>
      <c r="AF285" s="147">
        <v>139.21850427411454</v>
      </c>
      <c r="AG285" s="152">
        <f t="shared" si="80"/>
        <v>4.6200042541058917E-2</v>
      </c>
      <c r="AH285" s="152">
        <f t="shared" si="80"/>
        <v>3.4477275217243086E-2</v>
      </c>
      <c r="AJ285" s="49">
        <v>1440338.5227085671</v>
      </c>
      <c r="AK285" s="147">
        <v>144.56927344696794</v>
      </c>
      <c r="AL285" s="152">
        <f t="shared" si="81"/>
        <v>-3.7011800953791196E-2</v>
      </c>
      <c r="AM285" s="151">
        <f t="shared" si="81"/>
        <v>-3.7011800953791307E-2</v>
      </c>
    </row>
    <row r="286" spans="2:39" x14ac:dyDescent="0.2">
      <c r="B286" s="178" t="s">
        <v>536</v>
      </c>
      <c r="D286" s="49">
        <v>636099</v>
      </c>
      <c r="E286" s="147">
        <v>130.55922747266536</v>
      </c>
      <c r="G286" s="49">
        <v>655872.87063541915</v>
      </c>
      <c r="H286" s="147">
        <v>133.53582793292551</v>
      </c>
      <c r="J286" s="148">
        <f t="shared" si="73"/>
        <v>-3.0148938187155028E-2</v>
      </c>
      <c r="K286" s="149">
        <f t="shared" si="73"/>
        <v>-2.2290650429450998E-2</v>
      </c>
      <c r="L286" s="148">
        <f t="shared" si="74"/>
        <v>4.2867513002679436E-2</v>
      </c>
      <c r="M286" s="150">
        <f t="shared" si="75"/>
        <v>9.0547645222140982E-3</v>
      </c>
      <c r="N286" s="49">
        <v>663366.98215349135</v>
      </c>
      <c r="P286" s="148">
        <f t="shared" si="76"/>
        <v>4.2867513002679436E-2</v>
      </c>
      <c r="Q286" s="151">
        <v>3.4485519914512874E-2</v>
      </c>
      <c r="R286" s="49">
        <v>663366.98215349135</v>
      </c>
      <c r="S286" s="148">
        <f t="shared" si="77"/>
        <v>4.2867513002679436E-2</v>
      </c>
      <c r="T286" s="151">
        <v>3.4485519914512874E-2</v>
      </c>
      <c r="U286" s="49">
        <v>663366.98215349135</v>
      </c>
      <c r="W286" s="148">
        <f t="shared" si="78"/>
        <v>4.2867513002679436E-2</v>
      </c>
      <c r="X286" s="151">
        <v>3.4485519914512874E-2</v>
      </c>
      <c r="Y286" s="49">
        <v>663366.98215349135</v>
      </c>
      <c r="AA286" s="49">
        <v>682756.43575988011</v>
      </c>
      <c r="AB286" s="49">
        <v>663366.98215349135</v>
      </c>
      <c r="AC286" s="148">
        <f t="shared" si="79"/>
        <v>4.2867513002679436E-2</v>
      </c>
      <c r="AD286" s="151">
        <v>3.4485519914512874E-2</v>
      </c>
      <c r="AE286" s="49">
        <v>663368</v>
      </c>
      <c r="AF286" s="147">
        <v>135.06183754541954</v>
      </c>
      <c r="AG286" s="152">
        <f t="shared" si="80"/>
        <v>4.2869113141193349E-2</v>
      </c>
      <c r="AH286" s="152">
        <f t="shared" si="80"/>
        <v>3.4487107191997435E-2</v>
      </c>
      <c r="AJ286" s="49">
        <v>682756.43575988011</v>
      </c>
      <c r="AK286" s="147">
        <v>139.00932636137196</v>
      </c>
      <c r="AL286" s="152">
        <f t="shared" si="81"/>
        <v>-2.8397294766327019E-2</v>
      </c>
      <c r="AM286" s="151">
        <f t="shared" si="81"/>
        <v>-2.8397294766327019E-2</v>
      </c>
    </row>
    <row r="287" spans="2:39" x14ac:dyDescent="0.2">
      <c r="B287" s="178" t="s">
        <v>537</v>
      </c>
      <c r="D287" s="49">
        <v>499612</v>
      </c>
      <c r="E287" s="147">
        <v>128.24906212387117</v>
      </c>
      <c r="G287" s="49">
        <v>504439.86922755098</v>
      </c>
      <c r="H287" s="147">
        <v>128.60365175895461</v>
      </c>
      <c r="J287" s="148">
        <f t="shared" si="73"/>
        <v>-9.5707526745336668E-3</v>
      </c>
      <c r="K287" s="149">
        <f t="shared" si="73"/>
        <v>-2.7572283541998921E-3</v>
      </c>
      <c r="L287" s="148">
        <f t="shared" si="74"/>
        <v>4.1599510487797309E-2</v>
      </c>
      <c r="M287" s="150">
        <f t="shared" si="75"/>
        <v>9.0547645222140982E-3</v>
      </c>
      <c r="N287" s="49">
        <v>520395.61463382939</v>
      </c>
      <c r="P287" s="148">
        <f t="shared" si="76"/>
        <v>4.1599510487797309E-2</v>
      </c>
      <c r="Q287" s="151">
        <v>3.4482924839305928E-2</v>
      </c>
      <c r="R287" s="49">
        <v>520395.61463382939</v>
      </c>
      <c r="S287" s="148">
        <f t="shared" si="77"/>
        <v>4.1599510487797309E-2</v>
      </c>
      <c r="T287" s="151">
        <v>3.4482924839305928E-2</v>
      </c>
      <c r="U287" s="49">
        <v>520395.61463382939</v>
      </c>
      <c r="W287" s="148">
        <f t="shared" si="78"/>
        <v>4.1599510487797309E-2</v>
      </c>
      <c r="X287" s="151">
        <v>3.4482924839305928E-2</v>
      </c>
      <c r="Y287" s="49">
        <v>520395.61463382939</v>
      </c>
      <c r="AA287" s="49">
        <v>525116.3488974832</v>
      </c>
      <c r="AB287" s="49">
        <v>520395.61463382939</v>
      </c>
      <c r="AC287" s="148">
        <f t="shared" si="79"/>
        <v>4.1599510487797309E-2</v>
      </c>
      <c r="AD287" s="151">
        <v>3.4482924839305928E-2</v>
      </c>
      <c r="AE287" s="49">
        <v>520395</v>
      </c>
      <c r="AF287" s="147">
        <v>132.67130819691752</v>
      </c>
      <c r="AG287" s="152">
        <f t="shared" si="80"/>
        <v>4.1598280265485954E-2</v>
      </c>
      <c r="AH287" s="152">
        <f t="shared" si="80"/>
        <v>3.4481703022319676E-2</v>
      </c>
      <c r="AJ287" s="49">
        <v>525116.3488974832</v>
      </c>
      <c r="AK287" s="147">
        <v>133.87498527814077</v>
      </c>
      <c r="AL287" s="152">
        <f t="shared" si="81"/>
        <v>-8.9910529493053559E-3</v>
      </c>
      <c r="AM287" s="151">
        <f t="shared" si="81"/>
        <v>-8.9910529493054669E-3</v>
      </c>
    </row>
    <row r="288" spans="2:39" x14ac:dyDescent="0.2">
      <c r="B288" s="178" t="s">
        <v>491</v>
      </c>
      <c r="D288" s="49">
        <v>384758</v>
      </c>
      <c r="E288" s="147">
        <v>132.28335858737103</v>
      </c>
      <c r="G288" s="49">
        <v>390718.43946618453</v>
      </c>
      <c r="H288" s="147">
        <v>133.53455355849491</v>
      </c>
      <c r="J288" s="148">
        <f t="shared" si="73"/>
        <v>-1.5255075942481544E-2</v>
      </c>
      <c r="K288" s="149">
        <f t="shared" si="73"/>
        <v>-9.369821801035183E-3</v>
      </c>
      <c r="L288" s="148">
        <f t="shared" si="74"/>
        <v>4.0673655631239702E-2</v>
      </c>
      <c r="M288" s="150">
        <f t="shared" si="75"/>
        <v>9.0547645222140982E-3</v>
      </c>
      <c r="N288" s="49">
        <v>400407.51439336454</v>
      </c>
      <c r="P288" s="148">
        <f t="shared" si="76"/>
        <v>4.0673655631239702E-2</v>
      </c>
      <c r="Q288" s="151">
        <v>3.4491097218944278E-2</v>
      </c>
      <c r="R288" s="49">
        <v>400407.51439336454</v>
      </c>
      <c r="S288" s="148">
        <f t="shared" si="77"/>
        <v>4.0673655631239702E-2</v>
      </c>
      <c r="T288" s="151">
        <v>3.4491097218944278E-2</v>
      </c>
      <c r="U288" s="49">
        <v>400407.51439336454</v>
      </c>
      <c r="W288" s="148">
        <f t="shared" si="78"/>
        <v>4.0673655631239702E-2</v>
      </c>
      <c r="X288" s="151">
        <v>3.4491097218944278E-2</v>
      </c>
      <c r="Y288" s="49">
        <v>400407.51439336454</v>
      </c>
      <c r="AA288" s="49">
        <v>406733.59283354459</v>
      </c>
      <c r="AB288" s="49">
        <v>400407.51439336454</v>
      </c>
      <c r="AC288" s="148">
        <f t="shared" si="79"/>
        <v>4.0673655631239702E-2</v>
      </c>
      <c r="AD288" s="151">
        <v>3.4491097218944278E-2</v>
      </c>
      <c r="AE288" s="49">
        <v>400407</v>
      </c>
      <c r="AF288" s="147">
        <v>136.84578096633132</v>
      </c>
      <c r="AG288" s="152">
        <f t="shared" si="80"/>
        <v>4.0672318704224386E-2</v>
      </c>
      <c r="AH288" s="152">
        <f t="shared" si="80"/>
        <v>3.448976823450467E-2</v>
      </c>
      <c r="AJ288" s="49">
        <v>406733.59283354459</v>
      </c>
      <c r="AK288" s="147">
        <v>139.00799975162329</v>
      </c>
      <c r="AL288" s="152">
        <f t="shared" si="81"/>
        <v>-1.5554635626405577E-2</v>
      </c>
      <c r="AM288" s="151">
        <f t="shared" si="81"/>
        <v>-1.5554635626405466E-2</v>
      </c>
    </row>
    <row r="289" spans="2:39" x14ac:dyDescent="0.2">
      <c r="B289" s="178" t="s">
        <v>538</v>
      </c>
      <c r="D289" s="49">
        <v>463485</v>
      </c>
      <c r="E289" s="147">
        <v>137.4528773276642</v>
      </c>
      <c r="G289" s="49">
        <v>453514.57814302773</v>
      </c>
      <c r="H289" s="147">
        <v>133.58436745784527</v>
      </c>
      <c r="J289" s="148">
        <f t="shared" si="73"/>
        <v>2.1984788003502453E-2</v>
      </c>
      <c r="K289" s="149">
        <f t="shared" si="73"/>
        <v>2.895930072835573E-2</v>
      </c>
      <c r="L289" s="148">
        <f t="shared" si="74"/>
        <v>4.1548816001238276E-2</v>
      </c>
      <c r="M289" s="150">
        <f t="shared" si="75"/>
        <v>9.0547645222140982E-3</v>
      </c>
      <c r="N289" s="49">
        <v>482742.2529843339</v>
      </c>
      <c r="P289" s="148">
        <f t="shared" si="76"/>
        <v>4.1548816001238276E-2</v>
      </c>
      <c r="R289" s="49">
        <v>482742.2529843339</v>
      </c>
      <c r="S289" s="148">
        <f t="shared" si="77"/>
        <v>4.1548816001238276E-2</v>
      </c>
      <c r="T289" s="46"/>
      <c r="U289" s="49">
        <v>482742.2529843339</v>
      </c>
      <c r="W289" s="148">
        <f t="shared" si="78"/>
        <v>3.8937334011037272E-2</v>
      </c>
      <c r="X289" s="46"/>
      <c r="Y289" s="49">
        <v>481531.87025410566</v>
      </c>
      <c r="AA289" s="49">
        <v>472103.68167552876</v>
      </c>
      <c r="AB289" s="49">
        <v>481531.87025410566</v>
      </c>
      <c r="AC289" s="148">
        <f t="shared" si="79"/>
        <v>3.8937334011037272E-2</v>
      </c>
      <c r="AD289" s="46"/>
      <c r="AE289" s="49">
        <v>481532</v>
      </c>
      <c r="AF289" s="147">
        <v>141.83700090545827</v>
      </c>
      <c r="AG289" s="152">
        <f t="shared" si="80"/>
        <v>3.8937613946513849E-2</v>
      </c>
      <c r="AH289" s="152">
        <f t="shared" si="80"/>
        <v>3.1895466017368701E-2</v>
      </c>
      <c r="AJ289" s="49">
        <v>472103.68167552876</v>
      </c>
      <c r="AK289" s="147">
        <v>139.05985547228877</v>
      </c>
      <c r="AL289" s="152">
        <f t="shared" si="81"/>
        <v>1.9970863796294758E-2</v>
      </c>
      <c r="AM289" s="151">
        <f t="shared" si="81"/>
        <v>1.9970863796294536E-2</v>
      </c>
    </row>
    <row r="290" spans="2:39" x14ac:dyDescent="0.2">
      <c r="B290" s="178"/>
      <c r="D290" s="1"/>
      <c r="E290" s="154"/>
      <c r="G290" s="1"/>
      <c r="H290" s="154"/>
      <c r="N290" s="1"/>
      <c r="P290" s="47"/>
      <c r="R290" s="1"/>
      <c r="T290" s="46"/>
      <c r="U290" s="1"/>
      <c r="W290" s="47"/>
      <c r="X290" s="46"/>
      <c r="Y290" s="1"/>
      <c r="AA290" s="1"/>
      <c r="AB290" s="1"/>
      <c r="AC290" s="47"/>
      <c r="AD290" s="46"/>
      <c r="AE290" s="1"/>
      <c r="AF290" s="154"/>
      <c r="AJ290" s="1"/>
      <c r="AK290" s="154"/>
    </row>
    <row r="291" spans="2:39" x14ac:dyDescent="0.2">
      <c r="B291" s="178" t="s">
        <v>12</v>
      </c>
      <c r="D291" s="153">
        <f>SUM(D277:D289)</f>
        <v>7999732</v>
      </c>
      <c r="E291" s="154">
        <v>135.59136696503603</v>
      </c>
      <c r="G291" s="153">
        <f>SUM(G277:G289)</f>
        <v>8072900</v>
      </c>
      <c r="H291" s="154">
        <v>135.90205732386201</v>
      </c>
      <c r="J291" s="148">
        <f>D291/G291-1</f>
        <v>-9.0634096792974184E-3</v>
      </c>
      <c r="K291" s="149">
        <f>E291/H291-1</f>
        <v>-2.2861343304434456E-3</v>
      </c>
      <c r="L291" s="148">
        <f>N291/$D291-1</f>
        <v>4.1499017494234458E-2</v>
      </c>
      <c r="M291" s="150">
        <f>M$219</f>
        <v>9.0547645222140982E-3</v>
      </c>
      <c r="N291" s="153">
        <f>SUM(N277:N289)</f>
        <v>8331713.0182171874</v>
      </c>
      <c r="P291" s="148">
        <f>R291/$D291-1</f>
        <v>4.1499017494234458E-2</v>
      </c>
      <c r="Q291" s="151">
        <v>3.4424318164099077E-2</v>
      </c>
      <c r="R291" s="153">
        <f>SUM(R277:R289)</f>
        <v>8331713.0182171874</v>
      </c>
      <c r="S291" s="148">
        <f>U291/$D291-1</f>
        <v>4.1499017494234458E-2</v>
      </c>
      <c r="T291" s="151">
        <v>3.4424318164099077E-2</v>
      </c>
      <c r="U291" s="153">
        <f>SUM(U277:U289)</f>
        <v>8331713.0182171874</v>
      </c>
      <c r="W291" s="148">
        <f>Y291/$D291-1</f>
        <v>3.9984679407012891E-2</v>
      </c>
      <c r="X291" s="151">
        <v>3.2920266679621557E-2</v>
      </c>
      <c r="Y291" s="153">
        <f>SUM(Y277:Y289)</f>
        <v>8319598.7193620214</v>
      </c>
      <c r="AA291" s="153">
        <f>SUM(AA277:AA289)</f>
        <v>8403800.0000000019</v>
      </c>
      <c r="AB291" s="153">
        <f>SUM(AB277:AB289)</f>
        <v>8319598.7193620214</v>
      </c>
      <c r="AC291" s="148">
        <f>AB291/$D291-1</f>
        <v>3.9984679407012891E-2</v>
      </c>
      <c r="AD291" s="151">
        <v>3.2920266679621557E-2</v>
      </c>
      <c r="AE291" s="153">
        <f>SUM(AE277:AE289)</f>
        <v>8319600</v>
      </c>
      <c r="AF291" s="154">
        <v>140.05509248369265</v>
      </c>
      <c r="AG291" s="152">
        <f t="shared" ref="AG291:AH291" si="82">AE291/D291 - 1</f>
        <v>3.9984839492122948E-2</v>
      </c>
      <c r="AH291" s="152">
        <f t="shared" si="82"/>
        <v>3.2920425677304799E-2</v>
      </c>
      <c r="AJ291" s="153">
        <f>SUM(AJ277:AJ289)</f>
        <v>8403800.0000000019</v>
      </c>
      <c r="AK291" s="154">
        <v>141.47254510005968</v>
      </c>
      <c r="AL291" s="152">
        <f t="shared" ref="AL291:AM291" si="83">AE291/AJ291-1</f>
        <v>-1.0019276993741166E-2</v>
      </c>
      <c r="AM291" s="151">
        <f t="shared" si="83"/>
        <v>-1.0019276993741055E-2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Notes</vt:lpstr>
      <vt:lpstr>Pace of change parameters</vt:lpstr>
      <vt:lpstr>2016-17</vt:lpstr>
      <vt:lpstr>2017-18</vt:lpstr>
      <vt:lpstr>2018-19</vt:lpstr>
      <vt:lpstr>2019-20</vt:lpstr>
      <vt:lpstr>2020-21</vt:lpstr>
      <vt:lpstr>Notes!Print_Area</vt:lpstr>
      <vt:lpstr>'Pace of change parameters'!Print_Area</vt:lpstr>
      <vt:lpstr>'2016-17'!Print_Titles</vt:lpstr>
      <vt:lpstr>'2017-18'!Print_Titles</vt:lpstr>
      <vt:lpstr>'2018-19'!Print_Titles</vt:lpstr>
      <vt:lpstr>'2019-20'!Print_Titles</vt:lpstr>
      <vt:lpstr>'2020-21'!Print_Titles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Lorrimer, Stephen</dc:creator>
  <cp:lastModifiedBy>Davies, Christina</cp:lastModifiedBy>
  <cp:lastPrinted>2016-04-01T13:55:24Z</cp:lastPrinted>
  <dcterms:created xsi:type="dcterms:W3CDTF">2014-12-10T16:02:08Z</dcterms:created>
  <dcterms:modified xsi:type="dcterms:W3CDTF">2016-04-06T12:53:10Z</dcterms:modified>
</cp:coreProperties>
</file>